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eam_s2\2026-2027 Projects\1R 36977 Rates Based Panel Contract 5 &amp; 6 CE  Re-tender\1R-36977 BSC Submission\"/>
    </mc:Choice>
  </mc:AlternateContent>
  <xr:revisionPtr revIDLastSave="0" documentId="13_ncr:1_{ADBC258A-5D9A-4C30-A8B0-13901B1128E1}" xr6:coauthVersionLast="47" xr6:coauthVersionMax="47" xr10:uidLastSave="{00000000-0000-0000-0000-000000000000}"/>
  <workbookProtection workbookAlgorithmName="SHA-512" workbookHashValue="lTomFf71EkxLmdY8DpDif8GFcb+irzGL5BNancdHnexwSiR8tux5VO2c/xg9Ek5MiPqeZi+dIw/ZB5lFdp4Zpg==" workbookSaltValue="VnIvGP0RTn6omS7nhbAy1Q==" workbookSpinCount="100000" lockStructure="1"/>
  <bookViews>
    <workbookView xWindow="28680" yWindow="-120" windowWidth="29040" windowHeight="15720" activeTab="1" xr2:uid="{00000000-000D-0000-FFFF-FFFF00000000}"/>
  </bookViews>
  <sheets>
    <sheet name="Instructions " sheetId="11" r:id="rId1"/>
    <sheet name="1R-36977" sheetId="9" r:id="rId2"/>
  </sheets>
  <definedNames>
    <definedName name="AllRates">'1R-36977'!$I$51,'1R-36977'!$I$53,'1R-36977'!$I$55,'1R-36977'!$I$57,'1R-36977'!$I$59,'1R-36977'!$I$62,'1R-36977'!$I$64,'1R-36977'!$I$66,'1R-36977'!$I$68,'1R-36977'!$I$70,'1R-36977'!$I$73,'1R-36977'!$I$75,'1R-36977'!$I$77,'1R-36977'!$I$79,'1R-36977'!$I$81,'1R-36977'!$I$82,'1R-36977'!$I$84,'1R-36977'!$I$85,'1R-36977'!$I$86,'1R-36977'!$I$87,'1R-36977'!$I$88,'1R-36977'!$I$90,'1R-36977'!$I$91,'1R-36977'!$I$92,'1R-36977'!$I$93,'1R-36977'!$I$94,'1R-36977'!$I$97,'1R-36977'!$I$99,'1R-36977'!$I$101,'1R-36977'!$I$103,'1R-36977'!$I$105,'1R-36977'!$I$107,'1R-36977'!$I$108,'1R-36977'!$I$110,'1R-36977'!$I$111,'1R-36977'!$I$114,'1R-36977'!$I$116,'1R-36977'!$I$119,'1R-36977'!$I$122,'1R-36977'!$I$124</definedName>
    <definedName name="_xlnm.Print_Area" localSheetId="1">'1R-36977'!$A$1:$K$516</definedName>
    <definedName name="_xlnm.Print_Titles" localSheetId="1">'1R-36977'!$45:$46</definedName>
    <definedName name="Rates1_0102">'1R-36977'!$I$51,'1R-36977'!$I$53,'1R-36977'!$I$55,'1R-36977'!$I$57,'1R-36977'!$I$59,'1R-36977'!$I$62,'1R-36977'!$I$64,'1R-36977'!$I$66,'1R-36977'!$I$68,'1R-36977'!$I$70,'1R-36977'!$I$73,'1R-36977'!$I$75,'1R-36977'!$I$77,'1R-36977'!$I$79,'1R-36977'!$I$81,'1R-36977'!$I$82,'1R-36977'!$I$84,'1R-36977'!$I$85,'1R-36977'!$I$86,'1R-36977'!$I$87,'1R-36977'!$I$88,'1R-36977'!$I$90,'1R-36977'!$I$91,'1R-36977'!$I$92,'1R-36977'!$I$93,'1R-36977'!$I$94,'1R-36977'!$I$97,'1R-36977'!$I$99,'1R-36977'!$I$101,'1R-36977'!$I$103,'1R-36977'!$I$105,'1R-36977'!$I$107,'1R-36977'!$I$108,'1R-36977'!$I$110,'1R-36977'!$I$111,'1R-36977'!$I$114,'1R-36977'!$I$116,'1R-36977'!$I$119,'1R-36977'!$I$122,'1R-36977'!$I$124</definedName>
    <definedName name="Rates1_0104">'1R-36977'!$I$158,'1R-36977'!$I$159,'1R-36977'!$I$161,'1R-36977'!$I$163,'1R-36977'!$I$165</definedName>
    <definedName name="Rates1_0105">'1R-36977'!$I$169,'1R-36977'!$I$171,'1R-36977'!$I$173,'1R-36977'!$I$175,'1R-36977'!$I$177,'1R-36977'!$I$178,'1R-36977'!$I$182,'1R-36977'!$I$183,'1R-36977'!$I$184,'1R-36977'!$I$185,'1R-36977'!$I$180,'1R-36977'!$I$181,'1R-36977'!$I$187,'1R-36977'!$I$188,'1R-36977'!$I$190,'1R-36977'!$I$191,'1R-36977'!$I$192,'1R-36977'!$I$193,'1R-36977'!$I$194,'1R-36977'!$I$196</definedName>
    <definedName name="Rates2_0106">'1R-36977'!$I$202,'1R-36977'!$I$203,'1R-36977'!$I$205,'1R-36977'!$I$206,'1R-36977'!$I$208,'1R-36977'!$I$209,'1R-36977'!$I$211,'1R-36977'!$I$212,'1R-36977'!$I$213,'1R-36977'!$I$214,'1R-36977'!$I$216,'1R-36977'!$I$217,'1R-36977'!$I$218</definedName>
    <definedName name="Rates3_0201">'1R-36977'!$I$223,'1R-36977'!$I$226,'1R-36977'!$I$229,'1R-36977'!$I$232,'1R-36977'!$I$243,'1R-36977'!$I$244,'1R-36977'!$I$245,'1R-36977'!$I$246,'1R-36977'!$I$247,'1R-36977'!$I$248</definedName>
    <definedName name="Rates4_0302">'1R-36977'!$I$252,'1R-36977'!$I$253,'1R-36977'!$I$255,'1R-36977'!$I$256,'1R-36977'!$I$258,'1R-36977'!$I$259,'1R-36977'!$I$261,'1R-36977'!$I$262,'1R-36977'!$I$263,'1R-36977'!$I$265,'1R-36977'!$I$266,'1R-36977'!$I$267,'1R-36977'!$I$268,'1R-36977'!$I$270,'1R-36977'!$I$271,'1R-36977'!$I$272,'1R-36977'!$I$273,'1R-36977'!$I$274,'1R-36977'!$I$276,'1R-36977'!$I$277,'1R-36977'!$I$278,'1R-36977'!$I$279,'1R-36977'!$I$280,'1R-36977'!$I$281,'1R-36977'!$I$282,'1R-36977'!$I$283,'1R-36977'!$I$284,'1R-36977'!$I$285,'1R-36977'!$I$286,'1R-36977'!$I$287,'1R-36977'!$I$289,'1R-36977'!$I$290,'1R-36977'!$I$291,'1R-36977'!$I$293,'1R-36977'!$I$294,'1R-36977'!$I$295</definedName>
    <definedName name="Rates4_0303">'1R-36977'!$I$316,'1R-36977'!$I$317,'1R-36977'!$I$318,'1R-36977'!$I$319,'1R-36977'!$I$320,'1R-36977'!$I$321,'1R-36977'!$I$322,'1R-36977'!$I$323,'1R-36977'!$I$324,'1R-36977'!$I$326,'1R-36977'!$I$328,'1R-36977'!$I$329,'1R-36977'!$I$330,'1R-36977'!$I$331</definedName>
    <definedName name="Rates5_0402">'1R-36977'!$I$334,'1R-36977'!$I$336,'1R-36977'!$I$337,'1R-36977'!$I$338,'1R-36977'!$I$339,'1R-36977'!$I$340,'1R-36977'!$I$341,'1R-36977'!$I$342</definedName>
    <definedName name="Rates5_0403">'1R-36977'!$I$345,'1R-36977'!$I$346,'1R-36977'!$I$347,'1R-36977'!$I$348,'1R-36977'!$I$349,'1R-36977'!$I$350,'1R-36977'!$I$351,'1R-36977'!$I$352,'1R-36977'!$I$353,'1R-36977'!$I$354,'1R-36977'!$I$355,'1R-36977'!$I$356,'1R-36977'!$I$357,'1R-36977'!$I$358,'1R-36977'!$I$359,'1R-36977'!$I$360,'1R-36977'!$I$361</definedName>
    <definedName name="Rates5_0404">'1R-36977'!$I$363,'1R-36977'!$I$364,'1R-36977'!$I$365,'1R-36977'!$I$366,'1R-36977'!$I$367</definedName>
    <definedName name="Rates6_0501">'1R-36977'!$I$370,'1R-36977'!$I$371,'1R-36977'!$I$372,'1R-36977'!$I$373,'1R-36977'!$I$374,'1R-36977'!$I$375,'1R-36977'!$I$376,'1R-36977'!$I$378,'1R-36977'!$I$379</definedName>
    <definedName name="Rates6_0502">'1R-36977'!$I$381,'1R-36977'!$I$382,'1R-36977'!$I$383,'1R-36977'!$I$384,'1R-36977'!$I$385,'1R-36977'!$I$386,'1R-36977'!$I$387</definedName>
    <definedName name="Rates6_0503">'1R-36977'!$I$389,'1R-36977'!$I$390,'1R-36977'!$I$391,'1R-36977'!$I$392,'1R-36977'!$I$393,'1R-36977'!$I$395,'1R-36977'!$I$396,'1R-36977'!$I$397,'1R-36977'!$I$399,'1R-36977'!$I$400</definedName>
    <definedName name="Rates6_0504">'1R-36977'!$I$402,'1R-36977'!$I$403,'1R-36977'!$I$404,'1R-36977'!$I$405,'1R-36977'!$I$406</definedName>
    <definedName name="Rates6_0601">'1R-36977'!$I$408,'1R-36977'!$I$409,'1R-36977'!$I$410,'1R-36977'!$I$411,'1R-36977'!$I$412,'1R-36977'!$I$413,'1R-36977'!$I$414,'1R-36977'!$I$415</definedName>
    <definedName name="Rates6_0901">'1R-36977'!$I$418,'1R-36977'!$I$419,'1R-36977'!$I$421,'1R-36977'!$I$422,'1R-36977'!$I$424,'1R-36977'!$I$425,'1R-36977'!$I$426,'1R-36977'!$I$427,'1R-36977'!$I$428,'1R-36977'!$I$430,'1R-36977'!$I$431,'1R-36977'!$I$432,'1R-36977'!$I$433,'1R-36977'!$I$435</definedName>
    <definedName name="Rates7_1104">'1R-36977'!$I$438,'1R-36977'!$I$439,'1R-36977'!$I$440,'1R-36977'!$I$441,'1R-36977'!$I$442,'1R-36977'!$I$443,'1R-36977'!$I$444,'1R-36977'!$I$445,'1R-36977'!$I$446</definedName>
    <definedName name="Rates7_1105">'1R-36977'!$I$449,'1R-36977'!$I$450,'1R-36977'!$I$451,'1R-36977'!$I$452,'1R-36977'!$I$453</definedName>
    <definedName name="Rates7_1106">'1R-36977'!$I$455,'1R-36977'!$I$456,'1R-36977'!$I$457,'1R-36977'!$I$458,'1R-36977'!$I$459,'1R-36977'!$I$460,'1R-36977'!$I$461,'1R-36977'!$I$462,'1R-36977'!$I$463,'1R-36977'!$I$464</definedName>
    <definedName name="Rates7_1107">'1R-36977'!$I$467,'1R-36977'!$I$469,'1R-36977'!$I$471,'1R-36977'!$I$472,'1R-36977'!$I$474,'1R-36977'!$I$475,'1R-36977'!$I$476,'1R-36977'!$I$477,'1R-36977'!$I$478</definedName>
    <definedName name="Rates7_1108">'1R-36977'!$I$480,'1R-36977'!$I$481,'1R-36977'!$I$482,'1R-36977'!$I$483,'1R-36977'!$I$484,'1R-36977'!$I$485,'1R-36977'!$I$486</definedName>
    <definedName name="Rates7_1109">'1R-36977'!$I$488,'1R-36977'!$I$489,'1R-36977'!$I$491,'1R-36977'!$I$493,'1R-36977'!$I$494,'1R-36977'!$I$495,'1R-36977'!$I$496</definedName>
    <definedName name="Rates7_1206">'1R-36977'!$I$499,'1R-36977'!$I$500,'1R-36977'!$I$501,'1R-36977'!$I$502,'1R-36977'!$I$503,'1R-36977'!$I$504,'1R-36977'!$I$505,'1R-36977'!$I$506,'1R-36977'!$I$508,'1R-36977'!$I$509,'1R-36977'!$I$510,'1R-36977'!$I$511,'1R-36977'!$I$512,'1R-36977'!$I$513,'1R-36977'!$I$514,'1R-36977'!$I$515</definedName>
    <definedName name="Section1">'1R-36977'!$H$8:$H$10</definedName>
    <definedName name="Section2">'1R-36977'!$H$12</definedName>
    <definedName name="Section3">'1R-36977'!$H$14</definedName>
    <definedName name="Section4">'1R-36977'!$H$16:$H$17</definedName>
    <definedName name="Section5">'1R-36977'!$H$19:$H$21</definedName>
    <definedName name="Section6">'1R-36977'!$H$23:$H$28</definedName>
    <definedName name="Section7">'1R-36977'!$H$30:$H$36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97" i="9" l="1" a="1"/>
  <c r="H36" i="9" s="1"/>
  <c r="H487" i="9" a="1"/>
  <c r="H35" i="9" s="1"/>
  <c r="H479" i="9" a="1"/>
  <c r="H34" i="9" s="1"/>
  <c r="H465" i="9" a="1"/>
  <c r="H33" i="9" s="1"/>
  <c r="H454" i="9" a="1"/>
  <c r="H32" i="9" s="1"/>
  <c r="H447" i="9" a="1"/>
  <c r="H31" i="9" s="1"/>
  <c r="H437" i="9" a="1"/>
  <c r="H30" i="9" s="1"/>
  <c r="H416" i="9" a="1"/>
  <c r="H28" i="9" s="1"/>
  <c r="H407" i="9" a="1"/>
  <c r="H27" i="9" s="1"/>
  <c r="H401" i="9" a="1"/>
  <c r="H26" i="9" s="1"/>
  <c r="H388" i="9" a="1"/>
  <c r="H25" i="9" s="1"/>
  <c r="H380" i="9" a="1"/>
  <c r="H24" i="9" s="1"/>
  <c r="H369" i="9" a="1"/>
  <c r="H23" i="9" s="1"/>
  <c r="H362" i="9" a="1"/>
  <c r="H21" i="9" s="1"/>
  <c r="H343" i="9" a="1"/>
  <c r="H20" i="9" s="1"/>
  <c r="H333" i="9" a="1"/>
  <c r="H19" i="9" s="1"/>
  <c r="H315" i="9" a="1"/>
  <c r="H17" i="9" s="1"/>
  <c r="H250" i="9" a="1"/>
  <c r="H16" i="9" s="1"/>
  <c r="H220" i="9" a="1"/>
  <c r="H14" i="9" s="1"/>
  <c r="H200" i="9" a="1"/>
  <c r="H12" i="9" s="1"/>
  <c r="H166" i="9" a="1"/>
  <c r="H10" i="9" s="1"/>
  <c r="H48" i="9" a="1"/>
  <c r="H8" i="9" s="1"/>
  <c r="H157" i="9" a="1"/>
  <c r="H9" i="9" s="1"/>
  <c r="J493" i="9" l="1"/>
  <c r="J491" i="9"/>
  <c r="J336" i="9"/>
  <c r="J223" i="9"/>
  <c r="J226" i="9"/>
  <c r="J229" i="9"/>
  <c r="J232" i="9"/>
  <c r="J243" i="9"/>
  <c r="J177" i="9"/>
  <c r="J175" i="9"/>
  <c r="J173" i="9"/>
  <c r="J171" i="9"/>
  <c r="J169" i="9"/>
  <c r="J165" i="9"/>
  <c r="J163" i="9"/>
  <c r="J161" i="9"/>
  <c r="J154" i="9"/>
  <c r="J139" i="9"/>
  <c r="J130" i="9"/>
  <c r="J128" i="9"/>
  <c r="J126" i="9"/>
  <c r="J124" i="9"/>
  <c r="J122" i="9"/>
  <c r="J119" i="9"/>
  <c r="J116" i="9"/>
  <c r="J114" i="9"/>
  <c r="J105" i="9"/>
  <c r="J103" i="9"/>
  <c r="J101" i="9"/>
  <c r="J99" i="9"/>
  <c r="J97" i="9"/>
  <c r="J81" i="9"/>
  <c r="J79" i="9"/>
  <c r="J77" i="9"/>
  <c r="J75" i="9"/>
  <c r="J73" i="9"/>
  <c r="J70" i="9"/>
  <c r="J68" i="9"/>
  <c r="J66" i="9"/>
  <c r="J64" i="9"/>
  <c r="J62" i="9"/>
  <c r="J59" i="9"/>
  <c r="J57" i="9"/>
  <c r="J55" i="9"/>
  <c r="J53" i="9"/>
  <c r="J51" i="9"/>
  <c r="J515" i="9"/>
  <c r="J514" i="9"/>
  <c r="J513" i="9"/>
  <c r="J512" i="9"/>
  <c r="J511" i="9"/>
  <c r="J510" i="9"/>
  <c r="J509" i="9"/>
  <c r="J508" i="9"/>
  <c r="J506" i="9"/>
  <c r="J505" i="9"/>
  <c r="J504" i="9"/>
  <c r="J503" i="9"/>
  <c r="J502" i="9"/>
  <c r="J501" i="9"/>
  <c r="J500" i="9"/>
  <c r="J499" i="9"/>
  <c r="J496" i="9"/>
  <c r="J495" i="9"/>
  <c r="J494" i="9"/>
  <c r="J492" i="9"/>
  <c r="J490" i="9"/>
  <c r="J489" i="9"/>
  <c r="J488" i="9"/>
  <c r="J486" i="9"/>
  <c r="J485" i="9"/>
  <c r="J484" i="9"/>
  <c r="J483" i="9"/>
  <c r="J482" i="9"/>
  <c r="J481" i="9"/>
  <c r="J480" i="9"/>
  <c r="J478" i="9"/>
  <c r="J477" i="9"/>
  <c r="J476" i="9"/>
  <c r="J475" i="9"/>
  <c r="J474" i="9"/>
  <c r="J472" i="9"/>
  <c r="J471" i="9"/>
  <c r="J469" i="9"/>
  <c r="J467" i="9"/>
  <c r="J464" i="9"/>
  <c r="J463" i="9"/>
  <c r="J462" i="9"/>
  <c r="J461" i="9"/>
  <c r="J460" i="9"/>
  <c r="J459" i="9"/>
  <c r="J458" i="9"/>
  <c r="J457" i="9"/>
  <c r="J456" i="9"/>
  <c r="J455" i="9"/>
  <c r="J453" i="9"/>
  <c r="J452" i="9"/>
  <c r="J451" i="9"/>
  <c r="J450" i="9"/>
  <c r="J449" i="9"/>
  <c r="J446" i="9"/>
  <c r="J445" i="9"/>
  <c r="J444" i="9"/>
  <c r="J443" i="9"/>
  <c r="J442" i="9"/>
  <c r="J441" i="9"/>
  <c r="J440" i="9"/>
  <c r="J439" i="9"/>
  <c r="J438" i="9"/>
  <c r="J435" i="9"/>
  <c r="J433" i="9"/>
  <c r="J432" i="9"/>
  <c r="J431" i="9"/>
  <c r="J430" i="9"/>
  <c r="J428" i="9"/>
  <c r="J427" i="9"/>
  <c r="J426" i="9"/>
  <c r="J425" i="9"/>
  <c r="J424" i="9"/>
  <c r="J422" i="9"/>
  <c r="J421" i="9"/>
  <c r="J420" i="9"/>
  <c r="J419" i="9"/>
  <c r="J418" i="9"/>
  <c r="J415" i="9"/>
  <c r="J414" i="9"/>
  <c r="J413" i="9"/>
  <c r="J412" i="9"/>
  <c r="J411" i="9"/>
  <c r="J410" i="9"/>
  <c r="J409" i="9"/>
  <c r="J408" i="9"/>
  <c r="J406" i="9"/>
  <c r="J405" i="9"/>
  <c r="J404" i="9"/>
  <c r="J403" i="9"/>
  <c r="J402" i="9"/>
  <c r="J400" i="9"/>
  <c r="J399" i="9"/>
  <c r="J397" i="9"/>
  <c r="J396" i="9"/>
  <c r="J395" i="9"/>
  <c r="J393" i="9"/>
  <c r="J392" i="9"/>
  <c r="J391" i="9"/>
  <c r="J390" i="9"/>
  <c r="J389" i="9"/>
  <c r="J387" i="9"/>
  <c r="J386" i="9"/>
  <c r="J385" i="9"/>
  <c r="J384" i="9"/>
  <c r="J383" i="9"/>
  <c r="J382" i="9"/>
  <c r="J381" i="9"/>
  <c r="J379" i="9"/>
  <c r="J378" i="9"/>
  <c r="J376" i="9"/>
  <c r="J375" i="9"/>
  <c r="J374" i="9"/>
  <c r="J373" i="9"/>
  <c r="J372" i="9"/>
  <c r="J371" i="9"/>
  <c r="J370" i="9"/>
  <c r="J367" i="9"/>
  <c r="J366" i="9"/>
  <c r="J365" i="9"/>
  <c r="J364" i="9"/>
  <c r="J363" i="9"/>
  <c r="J361" i="9"/>
  <c r="J360" i="9"/>
  <c r="J359" i="9"/>
  <c r="J358" i="9"/>
  <c r="J357" i="9"/>
  <c r="J356" i="9"/>
  <c r="J355" i="9"/>
  <c r="J354" i="9"/>
  <c r="J353" i="9"/>
  <c r="J352" i="9"/>
  <c r="J351" i="9"/>
  <c r="J350" i="9"/>
  <c r="J349" i="9"/>
  <c r="J348" i="9"/>
  <c r="J347" i="9"/>
  <c r="J346" i="9"/>
  <c r="J345" i="9"/>
  <c r="J342" i="9"/>
  <c r="J341" i="9"/>
  <c r="J340" i="9"/>
  <c r="J339" i="9"/>
  <c r="J338" i="9"/>
  <c r="J337" i="9"/>
  <c r="J335" i="9"/>
  <c r="J334" i="9"/>
  <c r="J331" i="9"/>
  <c r="J330" i="9"/>
  <c r="J329" i="9"/>
  <c r="J328" i="9"/>
  <c r="J326" i="9"/>
  <c r="J324" i="9"/>
  <c r="J323" i="9"/>
  <c r="J322" i="9"/>
  <c r="J321" i="9"/>
  <c r="J320" i="9"/>
  <c r="J319" i="9"/>
  <c r="J318" i="9"/>
  <c r="J317" i="9"/>
  <c r="J316" i="9"/>
  <c r="J314" i="9"/>
  <c r="J313" i="9"/>
  <c r="J312" i="9"/>
  <c r="J311" i="9"/>
  <c r="J310" i="9"/>
  <c r="J308" i="9"/>
  <c r="J307" i="9"/>
  <c r="J306" i="9"/>
  <c r="J305" i="9"/>
  <c r="J304" i="9"/>
  <c r="J303" i="9"/>
  <c r="J302" i="9"/>
  <c r="J301" i="9"/>
  <c r="J300" i="9"/>
  <c r="J298" i="9"/>
  <c r="J297" i="9"/>
  <c r="J296" i="9"/>
  <c r="J295" i="9"/>
  <c r="J294" i="9"/>
  <c r="J293" i="9"/>
  <c r="J291" i="9"/>
  <c r="J290" i="9"/>
  <c r="J289" i="9"/>
  <c r="J287" i="9"/>
  <c r="J286" i="9"/>
  <c r="J285" i="9"/>
  <c r="J284" i="9"/>
  <c r="J283" i="9"/>
  <c r="J282" i="9"/>
  <c r="J281" i="9"/>
  <c r="J280" i="9"/>
  <c r="J279" i="9"/>
  <c r="J278" i="9"/>
  <c r="J277" i="9"/>
  <c r="J276" i="9"/>
  <c r="J274" i="9"/>
  <c r="J273" i="9"/>
  <c r="J272" i="9"/>
  <c r="J271" i="9"/>
  <c r="J270" i="9"/>
  <c r="J268" i="9"/>
  <c r="J267" i="9"/>
  <c r="J266" i="9"/>
  <c r="J265" i="9"/>
  <c r="J263" i="9"/>
  <c r="J262" i="9"/>
  <c r="J261" i="9"/>
  <c r="J259" i="9"/>
  <c r="J258" i="9"/>
  <c r="J256" i="9"/>
  <c r="J255" i="9"/>
  <c r="J253" i="9"/>
  <c r="J252" i="9"/>
  <c r="J248" i="9"/>
  <c r="J247" i="9"/>
  <c r="J246" i="9"/>
  <c r="J245" i="9"/>
  <c r="J244" i="9"/>
  <c r="J242" i="9"/>
  <c r="J240" i="9"/>
  <c r="J238" i="9"/>
  <c r="J236" i="9"/>
  <c r="J234" i="9"/>
  <c r="J231" i="9"/>
  <c r="J228" i="9"/>
  <c r="J225" i="9"/>
  <c r="J222" i="9"/>
  <c r="J218" i="9"/>
  <c r="J217" i="9"/>
  <c r="J216" i="9"/>
  <c r="J214" i="9"/>
  <c r="J213" i="9"/>
  <c r="J212" i="9"/>
  <c r="J211" i="9"/>
  <c r="J209" i="9"/>
  <c r="J208" i="9"/>
  <c r="J206" i="9"/>
  <c r="J205" i="9"/>
  <c r="J203" i="9"/>
  <c r="J202" i="9"/>
  <c r="J198" i="9"/>
  <c r="J196" i="9"/>
  <c r="J194" i="9"/>
  <c r="J193" i="9"/>
  <c r="J192" i="9"/>
  <c r="J191" i="9"/>
  <c r="J190" i="9"/>
  <c r="J189" i="9"/>
  <c r="J188" i="9"/>
  <c r="J187" i="9"/>
  <c r="J185" i="9"/>
  <c r="J184" i="9"/>
  <c r="J183" i="9"/>
  <c r="J182" i="9"/>
  <c r="J178" i="9"/>
  <c r="J176" i="9"/>
  <c r="J174" i="9"/>
  <c r="J172" i="9"/>
  <c r="J170" i="9"/>
  <c r="J168" i="9"/>
  <c r="J164" i="9"/>
  <c r="J162" i="9"/>
  <c r="J160" i="9"/>
  <c r="J159" i="9"/>
  <c r="J158" i="9"/>
  <c r="J156" i="9"/>
  <c r="J153" i="9"/>
  <c r="J152" i="9"/>
  <c r="J151" i="9"/>
  <c r="J150" i="9"/>
  <c r="J149" i="9"/>
  <c r="J148" i="9"/>
  <c r="J147" i="9"/>
  <c r="J146" i="9"/>
  <c r="J145" i="9"/>
  <c r="J144" i="9"/>
  <c r="J143" i="9"/>
  <c r="J142" i="9"/>
  <c r="J141" i="9"/>
  <c r="J138" i="9"/>
  <c r="J137" i="9"/>
  <c r="J136" i="9"/>
  <c r="J135" i="9"/>
  <c r="J134" i="9"/>
  <c r="J133" i="9"/>
  <c r="J131" i="9"/>
  <c r="J129" i="9"/>
  <c r="J127" i="9"/>
  <c r="J125" i="9"/>
  <c r="J123" i="9"/>
  <c r="J121" i="9"/>
  <c r="J118" i="9"/>
  <c r="J115" i="9"/>
  <c r="J113" i="9"/>
  <c r="J111" i="9"/>
  <c r="J110" i="9"/>
  <c r="J108" i="9"/>
  <c r="J107" i="9"/>
  <c r="J104" i="9"/>
  <c r="J102" i="9"/>
  <c r="J100" i="9"/>
  <c r="J98" i="9"/>
  <c r="J96" i="9"/>
  <c r="J94" i="9"/>
  <c r="J93" i="9"/>
  <c r="J92" i="9"/>
  <c r="J91" i="9"/>
  <c r="J90" i="9"/>
  <c r="J88" i="9"/>
  <c r="J87" i="9"/>
  <c r="J86" i="9"/>
  <c r="J85" i="9"/>
  <c r="J84" i="9"/>
  <c r="J82" i="9"/>
  <c r="J80" i="9"/>
  <c r="J78" i="9"/>
  <c r="J76" i="9"/>
  <c r="J74" i="9"/>
  <c r="J72" i="9"/>
  <c r="J69" i="9"/>
  <c r="J67" i="9"/>
  <c r="J65" i="9"/>
  <c r="J63" i="9"/>
  <c r="J61" i="9"/>
  <c r="J58" i="9"/>
  <c r="J56" i="9"/>
  <c r="J54" i="9"/>
  <c r="J52" i="9"/>
  <c r="J50" i="9"/>
  <c r="J48" i="9" l="1"/>
  <c r="I8" i="9" s="1"/>
  <c r="J362" i="9"/>
  <c r="I21" i="9" s="1"/>
  <c r="J157" i="9"/>
  <c r="I9" i="9" s="1"/>
  <c r="J454" i="9"/>
  <c r="I32" i="9" s="1"/>
  <c r="J200" i="9"/>
  <c r="J315" i="9"/>
  <c r="I17" i="9" s="1"/>
  <c r="J447" i="9"/>
  <c r="I31" i="9" s="1"/>
  <c r="J401" i="9"/>
  <c r="I26" i="9" s="1"/>
  <c r="J465" i="9"/>
  <c r="I33" i="9" s="1"/>
  <c r="J250" i="9"/>
  <c r="I16" i="9" s="1"/>
  <c r="J407" i="9"/>
  <c r="I27" i="9" s="1"/>
  <c r="J416" i="9"/>
  <c r="I28" i="9" s="1"/>
  <c r="J479" i="9"/>
  <c r="I34" i="9" s="1"/>
  <c r="J487" i="9"/>
  <c r="I35" i="9" s="1"/>
  <c r="J497" i="9"/>
  <c r="I36" i="9" s="1"/>
  <c r="J166" i="9"/>
  <c r="I10" i="9" s="1"/>
  <c r="J369" i="9"/>
  <c r="I23" i="9" s="1"/>
  <c r="J388" i="9"/>
  <c r="I25" i="9" s="1"/>
  <c r="J220" i="9"/>
  <c r="J380" i="9"/>
  <c r="I24" i="9" s="1"/>
  <c r="J333" i="9"/>
  <c r="I19" i="9" s="1"/>
  <c r="J343" i="9"/>
  <c r="I20" i="9" s="1"/>
  <c r="J437" i="9"/>
  <c r="I30" i="9" s="1"/>
  <c r="J199" i="9" l="1"/>
  <c r="J11" i="9" s="1"/>
  <c r="I12" i="9"/>
  <c r="J219" i="9"/>
  <c r="J13" i="9" s="1"/>
  <c r="I14" i="9"/>
  <c r="J249" i="9"/>
  <c r="J15" i="9" s="1"/>
  <c r="J436" i="9"/>
  <c r="J29" i="9" s="1"/>
  <c r="J332" i="9"/>
  <c r="J18" i="9" s="1"/>
  <c r="J368" i="9"/>
  <c r="J22" i="9" s="1"/>
  <c r="J47" i="9"/>
  <c r="J7" i="9" s="1"/>
  <c r="J38" i="9" l="1"/>
  <c r="J40" i="9" l="1"/>
  <c r="J42" i="9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<sst xmlns="http://schemas.openxmlformats.org/spreadsheetml/2006/main" count="1718" uniqueCount="653">
  <si>
    <r>
      <t>• When printing, select the "</t>
    </r>
    <r>
      <rPr>
        <b/>
        <sz val="26"/>
        <color rgb="FFFFC000"/>
        <rFont val="Aptos"/>
        <family val="2"/>
      </rPr>
      <t>Fit all columns on one page</t>
    </r>
    <r>
      <rPr>
        <b/>
        <sz val="26"/>
        <color rgb="FFFFFF00"/>
        <rFont val="Aptos"/>
        <family val="2"/>
      </rPr>
      <t>" option on the PRINT SETUP page.</t>
    </r>
  </si>
  <si>
    <r>
      <t xml:space="preserve">• After </t>
    </r>
    <r>
      <rPr>
        <b/>
        <sz val="26"/>
        <color rgb="FFFFC000"/>
        <rFont val="Aptos"/>
        <family val="2"/>
      </rPr>
      <t>entering</t>
    </r>
    <r>
      <rPr>
        <b/>
        <sz val="26"/>
        <color rgb="FFFFFF00"/>
        <rFont val="Aptos"/>
        <family val="2"/>
      </rPr>
      <t xml:space="preserve"> all the rates and </t>
    </r>
    <r>
      <rPr>
        <b/>
        <sz val="26"/>
        <color rgb="FFFFC000"/>
        <rFont val="Aptos"/>
        <family val="2"/>
      </rPr>
      <t>printing</t>
    </r>
    <r>
      <rPr>
        <b/>
        <sz val="26"/>
        <color rgb="FFFFFF00"/>
        <rFont val="Aptos"/>
        <family val="2"/>
      </rPr>
      <t>, this EXCEL file is to be uploaded on the JDE - SSS Module with the scanned copy of the signed tender document.</t>
    </r>
  </si>
  <si>
    <t>ENTER ITEM RATES ONLY IN THE YELLOW SHADED CELLS</t>
  </si>
  <si>
    <t>SCROLL DOWN THE SHEET TO ENTER ALL THE RATES</t>
  </si>
  <si>
    <r>
      <rPr>
        <b/>
        <sz val="26"/>
        <color rgb="FFC00000"/>
        <rFont val="Aptos"/>
        <family val="2"/>
      </rPr>
      <t>RED TEXT</t>
    </r>
    <r>
      <rPr>
        <b/>
        <sz val="26"/>
        <color rgb="FFFFFF00"/>
        <rFont val="Aptos"/>
        <family val="2"/>
      </rPr>
      <t xml:space="preserve"> indicates that RATES have not been entered.</t>
    </r>
  </si>
  <si>
    <t>BILL of QUANTITIES</t>
  </si>
  <si>
    <t>PRELIMINARY AND GENERAL ITEMS</t>
  </si>
  <si>
    <t>0102</t>
  </si>
  <si>
    <t>C1.2 GENERAL REQUIREMENTS AND PROVISIONS</t>
  </si>
  <si>
    <t>0104</t>
  </si>
  <si>
    <t>C1.4 FACILITIES FOR THE ENGINEER</t>
  </si>
  <si>
    <t>0105</t>
  </si>
  <si>
    <t>C1.5 ACCOMMODATION OF TRAFFIC</t>
  </si>
  <si>
    <t>SITE CLEARANCE</t>
  </si>
  <si>
    <t>0106</t>
  </si>
  <si>
    <t>C1.6 CLEARING AND GRUBBING</t>
  </si>
  <si>
    <t>SERVICES</t>
  </si>
  <si>
    <t>0201</t>
  </si>
  <si>
    <t>C2.1 GEN REQMENTS AND TRENCHING SERVICE</t>
  </si>
  <si>
    <t>DRAINAGE</t>
  </si>
  <si>
    <t>0302</t>
  </si>
  <si>
    <t>C3.2 CULVERTS</t>
  </si>
  <si>
    <t>0303</t>
  </si>
  <si>
    <t>C3.3 CONCRETE KERBING AND CHANNELING</t>
  </si>
  <si>
    <t>EARTHWORKS</t>
  </si>
  <si>
    <t>0402</t>
  </si>
  <si>
    <t>C4.2 CUT MATERIALS</t>
  </si>
  <si>
    <t>0403</t>
  </si>
  <si>
    <t>C4.3 EXISTING ROAD MATERIALS</t>
  </si>
  <si>
    <t>0404</t>
  </si>
  <si>
    <t>C4.4 COMMERCIAL MATERIALS</t>
  </si>
  <si>
    <t>LAYERWORKS</t>
  </si>
  <si>
    <t>0501</t>
  </si>
  <si>
    <t>C5.1 ROADBED</t>
  </si>
  <si>
    <t>0502</t>
  </si>
  <si>
    <t>C5.2 FILL</t>
  </si>
  <si>
    <t>0503</t>
  </si>
  <si>
    <t>C5.3 ROAD PAVEMENT LAYERS</t>
  </si>
  <si>
    <t>0504</t>
  </si>
  <si>
    <t>C5.4 STABILISATION</t>
  </si>
  <si>
    <t>0601</t>
  </si>
  <si>
    <t>C6.1 PAVER LAID CONCRETE LAYERS</t>
  </si>
  <si>
    <t>0901</t>
  </si>
  <si>
    <t>C9.1 ASPHALT LAYERS</t>
  </si>
  <si>
    <t>ANCILLARY ROAD WORKS</t>
  </si>
  <si>
    <t>1104</t>
  </si>
  <si>
    <t>C11.4 ROAD RESTRAINT SYSTEMS</t>
  </si>
  <si>
    <t>1105</t>
  </si>
  <si>
    <t>C11.5 FENCING</t>
  </si>
  <si>
    <t>1106</t>
  </si>
  <si>
    <t>C11.6 ROAD SIGNS</t>
  </si>
  <si>
    <t>1107</t>
  </si>
  <si>
    <t>C11.7 ROAD MARKINGS AND ROAD STUDS</t>
  </si>
  <si>
    <t>1108</t>
  </si>
  <si>
    <t>C11.8 LANDSCAPING AND PLANTING PLANTS</t>
  </si>
  <si>
    <t>1109</t>
  </si>
  <si>
    <t>C11.9 FINISHING  ROAD AND ROAD RESERVE</t>
  </si>
  <si>
    <t>1206</t>
  </si>
  <si>
    <t>C12.6 MECH STABILISED FILL AND GABIONS</t>
  </si>
  <si>
    <t>Sub-Total:</t>
  </si>
  <si>
    <t>VAT @ 15%:</t>
  </si>
  <si>
    <t>TOTAL CARRIED TO FORM OF OFFER (C1.1):</t>
  </si>
  <si>
    <t>Section</t>
  </si>
  <si>
    <t>Chapter</t>
  </si>
  <si>
    <t>Item#</t>
  </si>
  <si>
    <t>Clause</t>
  </si>
  <si>
    <t>Unit</t>
  </si>
  <si>
    <t>Description</t>
  </si>
  <si>
    <t>Est. Qty.</t>
  </si>
  <si>
    <t>Rate</t>
  </si>
  <si>
    <t>Value</t>
  </si>
  <si>
    <t>SECTION TOTAL:</t>
  </si>
  <si>
    <t>Chapter Total:</t>
  </si>
  <si>
    <t>C1.3.1.1:   Fixed Obligations per Work Package Order</t>
  </si>
  <si>
    <t>PS.C1.3.1.1
PS.C1.3.1.2</t>
  </si>
  <si>
    <t>PC Sum</t>
  </si>
  <si>
    <t>Where Work Package Order is &lt;R1m</t>
  </si>
  <si>
    <t>%</t>
  </si>
  <si>
    <t>Enter % of Work Package Order</t>
  </si>
  <si>
    <t>Where Work Package Order is &gt;R1m and &lt;R3m</t>
  </si>
  <si>
    <t>Where Work Package Order is &gt;R3m and &lt;R6m</t>
  </si>
  <si>
    <t>Where Work Package Order is &gt;R6m and &lt;R10m</t>
  </si>
  <si>
    <t>Where Work Package Order is &gt;R10m</t>
  </si>
  <si>
    <t>C1.3.1.3:   Time-related Obligations per Work Package Order</t>
  </si>
  <si>
    <t>PS.9:   Environmental Management: Monitoring of compliance with and reporting on the EMP per Work Package Order</t>
  </si>
  <si>
    <t>C1.2.1.1</t>
  </si>
  <si>
    <t>months</t>
  </si>
  <si>
    <t>Dedicated environmental officer per Work Package Order</t>
  </si>
  <si>
    <t>PS.14:   Liasing, coordinating and mentoring CPG Sub-contractors per Work Package Order</t>
  </si>
  <si>
    <t>C1.3.1.1</t>
  </si>
  <si>
    <t>sum</t>
  </si>
  <si>
    <t>PS.12.4: Submission of As-Built Data per Work Package Order</t>
  </si>
  <si>
    <t>PS.10: Health and Safety Plan and Implementation of Health and Safety Plan per Work Package Order</t>
  </si>
  <si>
    <t>C1.2.5.1</t>
  </si>
  <si>
    <t>Programming and Reporting Per Work Package Order:_x000D_
Where Work Package Order is &lt;R6m</t>
  </si>
  <si>
    <t>C1.2.1.1
PS.1</t>
  </si>
  <si>
    <t>Lump sum</t>
  </si>
  <si>
    <t>Submission of a Scheme 1 Programme</t>
  </si>
  <si>
    <t>Reviewing and updating a Scheme 1 Programme</t>
  </si>
  <si>
    <t>Programming and Reporting Per Work Package Order:_x000D_
Where Work Package Order is &gt;R6m</t>
  </si>
  <si>
    <t>C1.2.2.4
PS.1</t>
  </si>
  <si>
    <t>Submission of a Scheme 2 Full Programme</t>
  </si>
  <si>
    <t>C1.2.2.5
PS.1</t>
  </si>
  <si>
    <t>Reviewing and updating a Scheme 2 programme every month</t>
  </si>
  <si>
    <t>PS.14: Stakeholder Management &amp; Liaison per Work Package Order</t>
  </si>
  <si>
    <t>C1.2.4</t>
  </si>
  <si>
    <t>Where Work Package Order is &lt;R6m</t>
  </si>
  <si>
    <t>Where Work Package Order is &gt;R6m</t>
  </si>
  <si>
    <t>Community Liaison Officer</t>
  </si>
  <si>
    <t>PS.11</t>
  </si>
  <si>
    <t>Allow for CLO to be appointed per Work Package Order</t>
  </si>
  <si>
    <t>Handling costs and profit in respect of item above</t>
  </si>
  <si>
    <t>Provision of security on site to guard against any disruption of the works throughout the duration of each Work Package Order</t>
  </si>
  <si>
    <t>PS.11.4</t>
  </si>
  <si>
    <t>C1.3.2
PS.C1.3.2</t>
  </si>
  <si>
    <t>no.</t>
  </si>
  <si>
    <t>Contract sign boards</t>
  </si>
  <si>
    <t>Routine road maintenance of existing public roads within the Site of the Works or other public roads outside the Site of the Works which are used as detours</t>
  </si>
  <si>
    <t>C1.2.3.1
PS.12.1</t>
  </si>
  <si>
    <t>m2</t>
  </si>
  <si>
    <t>Grass cutting</t>
  </si>
  <si>
    <t>C1.2.3.2
PS.12.1</t>
  </si>
  <si>
    <t>m</t>
  </si>
  <si>
    <t>Drain cleaning</t>
  </si>
  <si>
    <t>C1.2.3.3
PS.12.1</t>
  </si>
  <si>
    <t>m3</t>
  </si>
  <si>
    <t>Cleaning out culverts</t>
  </si>
  <si>
    <t>C1.2.3.7
PS.12.1</t>
  </si>
  <si>
    <t>Base and/or surface patching using hot plant mixed asphalt</t>
  </si>
  <si>
    <t>C1.2.3.10
PS.12.1</t>
  </si>
  <si>
    <t>kl</t>
  </si>
  <si>
    <t>Watering of temporary gravel deviations and existing roads used as detours</t>
  </si>
  <si>
    <t>C1.2.3.11
PS.12.1</t>
  </si>
  <si>
    <t>Other road maintenance work ordered by the Engineer</t>
  </si>
  <si>
    <t>C1.2.3.12
PS.12.1</t>
  </si>
  <si>
    <t>Handling cost, profit and all other charges in respect of item C1.2.3.11</t>
  </si>
  <si>
    <t>Dayworks</t>
  </si>
  <si>
    <t>C1.2.8.1(a)</t>
  </si>
  <si>
    <t>hour</t>
  </si>
  <si>
    <t>Personnel:_x000D_
(a) Unskilled labourer</t>
  </si>
  <si>
    <t>C1.2.8.1(b)</t>
  </si>
  <si>
    <t>(b) Semi-skilled labourer</t>
  </si>
  <si>
    <t>C1.2.8.1 (c )</t>
  </si>
  <si>
    <t>(c) Skilled labourer</t>
  </si>
  <si>
    <t>C1.2.8.1(d)</t>
  </si>
  <si>
    <t>(d) Gang leader</t>
  </si>
  <si>
    <t>C1.2.8.1 (e )</t>
  </si>
  <si>
    <t>(e) Foreman</t>
  </si>
  <si>
    <t>C1.2.8.2(a)</t>
  </si>
  <si>
    <t>Construction equipment :_x000D_
(a) Motor grader</t>
  </si>
  <si>
    <t>C1.2.8.2(b)</t>
  </si>
  <si>
    <t>(b) Vibratory roller</t>
  </si>
  <si>
    <t>C1.2.8.2 (c )</t>
  </si>
  <si>
    <t>(c) Pneumatic roller</t>
  </si>
  <si>
    <t>C1.2.8.2€</t>
  </si>
  <si>
    <t>(e) Tractor loader backhoe</t>
  </si>
  <si>
    <t>C1.2.8.2(f)</t>
  </si>
  <si>
    <t>(f) Excavator</t>
  </si>
  <si>
    <t>C1.2.8.3(a)</t>
  </si>
  <si>
    <t>km</t>
  </si>
  <si>
    <t>Vehicles :_x000D_
(a) Light delivery vehicle</t>
  </si>
  <si>
    <t>C1.2.8.3 (c )</t>
  </si>
  <si>
    <t>(c) Dump truck</t>
  </si>
  <si>
    <t>C1.2.8.4(a)</t>
  </si>
  <si>
    <t>Materials - Procurement of materials</t>
  </si>
  <si>
    <t>C1.2.8.4(b)</t>
  </si>
  <si>
    <t>(b) Contractor's handling costs, profit and all other charges in respect of item C1.2.8.4(a)</t>
  </si>
  <si>
    <t>-</t>
  </si>
  <si>
    <t>PC Sum reversal</t>
  </si>
  <si>
    <t>C1.4.3.35</t>
  </si>
  <si>
    <t>no</t>
  </si>
  <si>
    <t>3,0 m aluminium straight edge complete with two measuring wedges</t>
  </si>
  <si>
    <t>C1.4.3.36</t>
  </si>
  <si>
    <t>Measuring wheel</t>
  </si>
  <si>
    <t>PS.12.3</t>
  </si>
  <si>
    <t>Allowance for the additional survey required by the Engineer</t>
  </si>
  <si>
    <t>PS.12.5</t>
  </si>
  <si>
    <t>Allowance for Progress Photographs every second month, digital and aerial</t>
  </si>
  <si>
    <t>PS.11.7</t>
  </si>
  <si>
    <t>PR Sum</t>
  </si>
  <si>
    <t>Ad-hoc adjudication, Employer's contribution</t>
  </si>
  <si>
    <t>Handling costs in respect of item above</t>
  </si>
  <si>
    <t>Accommodation of pedestrian, non-motorised and motorised traffic</t>
  </si>
  <si>
    <t>C1.5.1.1
PS.1.3</t>
  </si>
  <si>
    <t>man-day</t>
  </si>
  <si>
    <t>Traffic safety officer</t>
  </si>
  <si>
    <t>Traffic Safety Officer: Penalties</t>
  </si>
  <si>
    <t>A1.5.3.7
PS.1.3.7</t>
  </si>
  <si>
    <t>RateOnly</t>
  </si>
  <si>
    <t>(a) Fixed Penalty per occurrence, R2000 per day</t>
  </si>
  <si>
    <t>(b) Time-Related Penalty, R1000 per hour</t>
  </si>
  <si>
    <t>C1.5.7.1(b)</t>
  </si>
  <si>
    <t>Delineators including mounting bases and ballast: Double sided, reversible left or right (1200mm x 250mm)</t>
  </si>
  <si>
    <t>PS.1.3.6</t>
  </si>
  <si>
    <t>Temporary barriers for accommodation of traffic, concrete New Jersey type, Contractor's own source</t>
  </si>
  <si>
    <t>C1.5.7.3</t>
  </si>
  <si>
    <t>Flagmen</t>
  </si>
  <si>
    <t>C1.5.7.4</t>
  </si>
  <si>
    <t>Traffic controllers</t>
  </si>
  <si>
    <t>Provision of Illuminated Traffic Signs</t>
  </si>
  <si>
    <t>C1.5.7.5(a)(i)</t>
  </si>
  <si>
    <t>Sign mounted flashing amber lights (2 lights with the specified power supply) mounted on a backing board which is:
(a)(i) 900 mm wide x 150 mm high</t>
  </si>
  <si>
    <t>C1.5.7.5(b)</t>
  </si>
  <si>
    <t>(b) Flashing LED illuminated arrow board</t>
  </si>
  <si>
    <t>Maintenance of Illuminated Traffic Signs</t>
  </si>
  <si>
    <t>C1.5.7.6(a)</t>
  </si>
  <si>
    <t>(a) Sign mounted flashing amber lights (i and ii)</t>
  </si>
  <si>
    <t>C1.5.7.6(b)</t>
  </si>
  <si>
    <t>C1.5.7.6 (c )</t>
  </si>
  <si>
    <t>(c) Illuminated road sign – R &amp; TR series (1200mm diameter)</t>
  </si>
  <si>
    <t>C1.5.7.6(d)</t>
  </si>
  <si>
    <t>(d) Illuminated road sign – TW series (1200mm sides)</t>
  </si>
  <si>
    <t>C1.5.7.9</t>
  </si>
  <si>
    <t>Cleaning of traffic control facilities</t>
  </si>
  <si>
    <t>Traffic Calming Devices</t>
  </si>
  <si>
    <t>C1.5.7.7(a)</t>
  </si>
  <si>
    <t>(a) 25 mm high x 100 mm wide asphalt rumble strips</t>
  </si>
  <si>
    <t>Clearing</t>
  </si>
  <si>
    <t>C1.6.1.1</t>
  </si>
  <si>
    <t>Clearing with machines and some hand labour where necessary</t>
  </si>
  <si>
    <t>C1.6.1.2</t>
  </si>
  <si>
    <t>Clearing with hand labour only when labour enhanced work is specified</t>
  </si>
  <si>
    <t>Grubbing</t>
  </si>
  <si>
    <t>C1.6.2.1</t>
  </si>
  <si>
    <t>Grubbing with machines and some hand labour where necessary</t>
  </si>
  <si>
    <t>C1.6.2.2</t>
  </si>
  <si>
    <t>Grubbing with hand labour when labour enhancement work is specified or it is not practical to use a machine</t>
  </si>
  <si>
    <t>Removal and Grubbing of Large Trees and Tree Stumps</t>
  </si>
  <si>
    <t>C1.6.3.1</t>
  </si>
  <si>
    <t>Girth equal to or exceeding 1,0 m up to and including 2,0 m</t>
  </si>
  <si>
    <t>C1.6.3.2</t>
  </si>
  <si>
    <t>Girth exceeding 2,0 m up to and including 3,0 m</t>
  </si>
  <si>
    <t>Stockpile Site</t>
  </si>
  <si>
    <t>C4.1.10</t>
  </si>
  <si>
    <t>Compacting the floor of the stockpile sites</t>
  </si>
  <si>
    <t>C4.1.15.2(c)</t>
  </si>
  <si>
    <t>Finishing of the stockpile sites</t>
  </si>
  <si>
    <t>C1.6.9.1</t>
  </si>
  <si>
    <t>Conservation of topsoil:
Stockpiling topsoil</t>
  </si>
  <si>
    <t>C1.6.9.2</t>
  </si>
  <si>
    <t>Windrowing topsoil</t>
  </si>
  <si>
    <t>Hauling Material</t>
  </si>
  <si>
    <t>C1.7.2.1(a)
PS.C1.7</t>
  </si>
  <si>
    <t>Hauling material for use in the Works and off-loading it on the site of the Works:
(a) Soil, gravel, crushed stone and pavement layer material</t>
  </si>
  <si>
    <t>C1.7.2.2(a)
PS.C1.7</t>
  </si>
  <si>
    <t>Hauling material to spoil and off-loading it at a designated spoil area:
(a) Cleared and grubbed material (organic matter and all other unsuitable or waste material)</t>
  </si>
  <si>
    <t>C1.7.2.2(b)
PS.C1.7</t>
  </si>
  <si>
    <t>(b) Soil and gravel material</t>
  </si>
  <si>
    <t>Relocation of Services by Others:
Water</t>
  </si>
  <si>
    <t>C2.1.1.2
PS.3</t>
  </si>
  <si>
    <t>Permanent services relocation or protection work by others</t>
  </si>
  <si>
    <t>C2.1.1.3
PS.3</t>
  </si>
  <si>
    <t>Sewer</t>
  </si>
  <si>
    <t>C2.1.1.2
PS.4</t>
  </si>
  <si>
    <t>C2.1.1.3
PS.4</t>
  </si>
  <si>
    <t>Electricity</t>
  </si>
  <si>
    <t>C2.1.1.2
PS.6</t>
  </si>
  <si>
    <t>C2.1.1.3
PS.6</t>
  </si>
  <si>
    <t>Telecommunications</t>
  </si>
  <si>
    <t>C2.1.1.2
PS.7</t>
  </si>
  <si>
    <t>C2.1.1.3
PS.7</t>
  </si>
  <si>
    <t>Relocation of Services by the Contractor:
Water</t>
  </si>
  <si>
    <t>C2.1.1.4
PS.3</t>
  </si>
  <si>
    <t>ProvSum</t>
  </si>
  <si>
    <t>Permanent services relocation or protection work by the Contractor</t>
  </si>
  <si>
    <t>C2.1.1.4
PS.4</t>
  </si>
  <si>
    <t>C2.1.1.4
PS.6</t>
  </si>
  <si>
    <t>C2.1.1.4
PS.7</t>
  </si>
  <si>
    <t>Existing Services Location, Detection and Verification</t>
  </si>
  <si>
    <t>C2.1.2.1
PS.2</t>
  </si>
  <si>
    <t>Using specialist detection services (ground penetrating radar, radio detection etc.)</t>
  </si>
  <si>
    <t>C2.1.2.2
PS.2</t>
  </si>
  <si>
    <t>C2.1.2.5
PS.2</t>
  </si>
  <si>
    <t>Using hand excavation to locate, expose and verify services</t>
  </si>
  <si>
    <t>C2.1.27.1
PS.C2.1.27.1</t>
  </si>
  <si>
    <t>Demolition of existing manholes, access chambers and other service structures consisting of: Unreinforced concrete</t>
  </si>
  <si>
    <t>C2.1.27.2
PS.C2.1.27.1</t>
  </si>
  <si>
    <t>Demolition of existing manholes, access chambers and other service structures consisting of: Reinforced concrete</t>
  </si>
  <si>
    <t>C2.1.27.3
PS.C2.1.27.2</t>
  </si>
  <si>
    <t>Demolition of existing manholes, access chambers and other service structures consisting of: Masonry</t>
  </si>
  <si>
    <t>C2.2.5.2</t>
  </si>
  <si>
    <t>Concrete encasement of services (class 20/26)</t>
  </si>
  <si>
    <t>Excavation:_x000D_
375mm Pipes</t>
  </si>
  <si>
    <t>C3.2.1.1(a)
PS.C3.2.3.2
PS.C2.1</t>
  </si>
  <si>
    <t>Excavation for culvert structures: in all material situated within the following depth ranges below the surface level:
(a) 0 m to 1,5 m</t>
  </si>
  <si>
    <t>C3.2.1.1(b)
PS.C3.2.3.2
PS.C2.1</t>
  </si>
  <si>
    <t>(b) Exceeding 1,5 m and up to 3,0 m</t>
  </si>
  <si>
    <t>450mm Pipes</t>
  </si>
  <si>
    <t>600mm Pipes</t>
  </si>
  <si>
    <t>900mm Pipes</t>
  </si>
  <si>
    <t>Excavation for culvert structures: in all material situated within the following depth ranges below the surface level: (a) 0 m to 1,5 m</t>
  </si>
  <si>
    <t>C3.2.1.1(c )
PS.C3.2.3.2
PS.C2.1</t>
  </si>
  <si>
    <t>(c) Exceeding 3,0 m and up to 4,5 m</t>
  </si>
  <si>
    <t>Culverts (up to 3m x 3m)</t>
  </si>
  <si>
    <t>C3.2.1.4
PS.C3.2.3.2
PS.C2.1</t>
  </si>
  <si>
    <t>Extra over sub-item C3.2.1.1 for excavation in hard or boulder material, irrespective of depth</t>
  </si>
  <si>
    <t>Backfilling</t>
  </si>
  <si>
    <t>C3.2.2.1
PS.C3.2.3.2</t>
  </si>
  <si>
    <t>Backfilling: Using the excavated material</t>
  </si>
  <si>
    <t>C3.2.2.2(a)
PS.C3.2.3.2</t>
  </si>
  <si>
    <t>Backfilling: Using granular material</t>
  </si>
  <si>
    <t>C3.2.8
PS.C3.2.3.2</t>
  </si>
  <si>
    <t>Concrete backfill or encasement for culverts (Grade 20/26)</t>
  </si>
  <si>
    <t>C3.2.12.1</t>
  </si>
  <si>
    <t>Demolition of concrete members or elements: 0 mm - 450 mm diameter pipes for spoil</t>
  </si>
  <si>
    <t>Demolition of concrete members or elements: 575 mm - 900 mm diameter pipes for spoil</t>
  </si>
  <si>
    <t>Concrete Pipes: Spigot and Socket Type</t>
  </si>
  <si>
    <t>C3.2.3.2
PS.C3.2.3.2</t>
  </si>
  <si>
    <t>Concrete pipe culverts: On Class B bedding (375mm diameter concrete Class 100D)</t>
  </si>
  <si>
    <t>C3.2.3.3
PS.C3.2.3.2</t>
  </si>
  <si>
    <t>Concrete pipe culverts: On Class C bedding (375mm diameter concrete Class 100D)</t>
  </si>
  <si>
    <t>Concrete pipe culverts: On Class B bedding (450mm diameter concrete Class 100D)</t>
  </si>
  <si>
    <t>Concrete pipe culverts: On Class C bedding (450mm diameter concrete Class 100D)</t>
  </si>
  <si>
    <t>Concrete pipe culverts: On Class B bedding (600mm diameter concrete Class 100D)</t>
  </si>
  <si>
    <t>Concrete pipe culverts: On Class C bedding (600mm diameter concrete Class 100D)</t>
  </si>
  <si>
    <t>Concrete pipe culverts: On Class B bedding (900mm diameter concrete Class 100D)</t>
  </si>
  <si>
    <t>Concrete pipe culverts: On Class C bedding (900mm diameter concrete Class 100D)</t>
  </si>
  <si>
    <t>C3.2.5.1</t>
  </si>
  <si>
    <t>Prefabricated portal culverts; wall and roof combination (1500 x 1500 culvert)</t>
  </si>
  <si>
    <t>C3.2.5.2</t>
  </si>
  <si>
    <t>Prefabricated floor slabs (for 1500 x 1500 culvert)</t>
  </si>
  <si>
    <t>Prefabricated portal culverts; wall and roof combination (3000 x 3000 culvert)</t>
  </si>
  <si>
    <t>Prefabricated floor slabs (for 3000 x 3000 culvert)</t>
  </si>
  <si>
    <t>8KN/m2 HDPE Pipe</t>
  </si>
  <si>
    <t>C2.2.1.1</t>
  </si>
  <si>
    <t>Supply and lay 450mm HDPE (8KN/m2) pipe in restrictive conditions as directed by the Engineer</t>
  </si>
  <si>
    <t>Supply and install 450mm HDPE connector clamps in restrictive conditions</t>
  </si>
  <si>
    <t>C2.2.4.4</t>
  </si>
  <si>
    <t>Clean coarse sand bedding</t>
  </si>
  <si>
    <t>Inlets with Heavy Duty Concrete Covers</t>
  </si>
  <si>
    <t>C3.2.15.2
PS.C3.2.15.3</t>
  </si>
  <si>
    <t>Inlet: Type S1; Depth: Exceeding 0,0m and up to 1,5m, including brickwork for inlet walls</t>
  </si>
  <si>
    <t>Inlet: Type S1; Depth: Exceeding 1,5m and up to 2,0m, including brickwork for inlet walls</t>
  </si>
  <si>
    <t>Inlet: Type S2; Depth: Exceeding 0,0m and up to 1,5m, including brickwork for inlet walls</t>
  </si>
  <si>
    <t>Inlet: Type S2; Depth: Exceeding 1,5m and up to 2,0m, including brickwork for inlet walls</t>
  </si>
  <si>
    <t>Inlet: Type D3; Depth: Exceeding 0,0m and up to 1,5m, including brickwork for inlet walls</t>
  </si>
  <si>
    <t>Inlet: Type D3; Depth: Exceeding 1,5m and up to 2,0m, including brickwork for inlet walls</t>
  </si>
  <si>
    <t>Inlets with Heavy Duty Polymer Concrete Covers</t>
  </si>
  <si>
    <t>C3.2.15.2
PS.C3.2.15.2</t>
  </si>
  <si>
    <t>Manhole: Type A (Dwg 38571), including brickwork for inlet walls</t>
  </si>
  <si>
    <t>Manhole: Type B (Dwg 38571), including brickwork for inlet walls</t>
  </si>
  <si>
    <t>C13.4.11</t>
  </si>
  <si>
    <t>Additional cast in situ concrete for blinding as directed by the Engineer (Grade 15/19)</t>
  </si>
  <si>
    <t>Headwalls</t>
  </si>
  <si>
    <t>PS.C3.2.15.2
PS.C3.2.15.4</t>
  </si>
  <si>
    <t>Headwalls, Type A, for 375mm and 450mm pipes</t>
  </si>
  <si>
    <t>Headwalls, Type B, for 375mm and 450mm pipes</t>
  </si>
  <si>
    <t>Headwalls, Type A, for 600mm and 900mm pipes</t>
  </si>
  <si>
    <t>Headwalls, Type B, for 600mm and 900mm pipes</t>
  </si>
  <si>
    <t>C2.1.19.2</t>
  </si>
  <si>
    <t>Dealing with subsurface water</t>
  </si>
  <si>
    <t>C3.3.2.1
PS.C3.3.2.1</t>
  </si>
  <si>
    <t>Prefabricated kerbing, cast in-situ channeling (Type A Barrier Kerb, with 300mm channel, Drawing 38577)</t>
  </si>
  <si>
    <t>Prefabricated kerbing, cast in-situ channeling (Type A Barrier Kerb, with 300mm fillet, Drawing 38577)</t>
  </si>
  <si>
    <t>Prefabricated kerbing, cast in-situ channeling (Type C Mountable Kerb, with 300mm channel, Drawing 38577)</t>
  </si>
  <si>
    <t>Prefabricated kerbing, cast in-situ channeling (Type C Mountable Kerb, with 300mm fillet, Drawing 38577)</t>
  </si>
  <si>
    <t>Prefabricated kerbing, cast in-situ channeling (Type D Barrier Kerb, with 300mm channel, Drawing 38577)</t>
  </si>
  <si>
    <t>Prefabricated kerbing, cast in-situ channeling (Type D Barrier Kerb, with 300mm fillet, Drawing 38577)</t>
  </si>
  <si>
    <t>C3.3.3.1
PS.C3.3.2.1</t>
  </si>
  <si>
    <t>Extra over item C3.3.1 for concrete kerbing and 
channeling on curves of radii more than or equal to 2,0 m but less than 25 m</t>
  </si>
  <si>
    <t>C3.3.3.2
PS.C3.3.2.1</t>
  </si>
  <si>
    <t>Extra over items C3.3.1 for concrete kerbing and 
channeling on curves with radii less than 2,0 m</t>
  </si>
  <si>
    <t>C3.3.4
PS.C3.3.2.1</t>
  </si>
  <si>
    <t>Drop kerbs and channel / Fillet at pedestrian crossings and driveways (Drawing 38579)</t>
  </si>
  <si>
    <t>Sidewalk Edge Restraint</t>
  </si>
  <si>
    <t>Prefabricated kerbing (edge restraint, Figure 12 kerb including 100mm x 100mm haunching)</t>
  </si>
  <si>
    <t>Cast in situ concrete for Pedestrian / Vehicular Scoop (Grade 20/13)</t>
  </si>
  <si>
    <t>Additional cast in situ concrete for kerbs and channels as directed by the Engineer (Grade 20/13)</t>
  </si>
  <si>
    <t>C3.3.8.1</t>
  </si>
  <si>
    <t>Linings for open drains: 600mm Cast in situ concrete v-drain, inclusive of formwork and reinforcing (class 20/13)</t>
  </si>
  <si>
    <t>C2.1.16
PS.C2.1.16</t>
  </si>
  <si>
    <t>Subsurface drains in trench bottoms (Drawing 38575 - Type A)</t>
  </si>
  <si>
    <t>C4.2.1.1</t>
  </si>
  <si>
    <t>Compiling and implementing M&amp;U plans for the cuttings exceeding 5 000 m3 up to 10 000 m3</t>
  </si>
  <si>
    <t>C4.2.2.1</t>
  </si>
  <si>
    <t>Cost of additional trial pits and/or drilling and laboratory testing</t>
  </si>
  <si>
    <t>C4.2.2.2</t>
  </si>
  <si>
    <t>Handling costs and profit in respect of item C4.2.2.1</t>
  </si>
  <si>
    <t>C4.2.4.1
PS.C4.2</t>
  </si>
  <si>
    <t>Excavating of materials in box cuts for use in the works, material obtained from: 
Soft excavation</t>
  </si>
  <si>
    <t>C4.2.9.1
PS.C4.3</t>
  </si>
  <si>
    <t>Excavate material to spoil in sites designated by the Contractor, material obtained from:
Soft excavation, overburden and unsuitable material</t>
  </si>
  <si>
    <t>C4.2.9.3</t>
  </si>
  <si>
    <t>Boulder excavation class B</t>
  </si>
  <si>
    <t>C4.2.9.4</t>
  </si>
  <si>
    <t>Hard excavation (other than by blasting)</t>
  </si>
  <si>
    <t>C4.2.12.1(a)</t>
  </si>
  <si>
    <t>Finishing the side slopes of Cuttings:
(a) In soft material</t>
  </si>
  <si>
    <t>C4.2.12.1(c )</t>
  </si>
  <si>
    <t>(c) In hard material</t>
  </si>
  <si>
    <t>Saw-cut</t>
  </si>
  <si>
    <t>C4.3.4.1(a)</t>
  </si>
  <si>
    <t>Saw-cutting existing materials within the following average depth ranges:
Asphalt:
(a) Up to 50 mm</t>
  </si>
  <si>
    <t>C4.3.4.1(b)</t>
  </si>
  <si>
    <t>(b) Exceeding 50 mm and up to 100 mm</t>
  </si>
  <si>
    <t>C4.3.9.2
PS.C4.3</t>
  </si>
  <si>
    <t>Excavating material by using conventional road construction equipment to stockpile: Crushed stone and macadam materials</t>
  </si>
  <si>
    <t>C4.3.9.4
PS.C4.3</t>
  </si>
  <si>
    <t>Excavating material by using conventional road construction equipment to stockpile: Natural gravel and sand materials</t>
  </si>
  <si>
    <t>C4.3.18.1
PS.C4.4</t>
  </si>
  <si>
    <t>Excavate non-compliant or excess pavement layer material to spoil in sites designated by the Contractor, material consisting of: Asphalt material</t>
  </si>
  <si>
    <t>C4.3.18.2
PS.C4.3</t>
  </si>
  <si>
    <t>Excavate non-compliant or excess pavement layer material to spoil in sites designated by the Contractor, material consisting of: Crushed stone, macadam, gravel and sand material</t>
  </si>
  <si>
    <t>C4.3.18.4
PS.C4.4</t>
  </si>
  <si>
    <t>Excavate non-compliant or excess pavement layer material to spoil in sites designated by the Contractor, material consisting of: Concrete material</t>
  </si>
  <si>
    <t>C4.3.14.1(a)(iii)</t>
  </si>
  <si>
    <t>Removing of existing road edging using construction equipment:_x000D_
(a) Kerbing and edge beams:_x000D_
(iii) Precast concrete kerbing and situ concrete channel</t>
  </si>
  <si>
    <t>C4.3.14.1(b)</t>
  </si>
  <si>
    <t>Removing of existing road edging using construction equipment:_x000D_
(b) Kerb inlets</t>
  </si>
  <si>
    <t>C4.3.15.4</t>
  </si>
  <si>
    <t>Stockpiling of road layer materials</t>
  </si>
  <si>
    <t>C4.3.5.2</t>
  </si>
  <si>
    <t>Providing large milling machine with a cutting width exceeding 1,2 m</t>
  </si>
  <si>
    <t>C4.3.7.1</t>
  </si>
  <si>
    <t>Milling and removal of existing asphalt layers with an average milling depth 
(Employer takes ownership): Not exceeding 50mm</t>
  </si>
  <si>
    <t>PS.C4.3.5.3</t>
  </si>
  <si>
    <t>Providing a mobile cold asphalt recylcing plant</t>
  </si>
  <si>
    <t>C5.4.5.1(a)</t>
  </si>
  <si>
    <t>t</t>
  </si>
  <si>
    <t>Addition of stabilisation agents for pavement layers - Cement</t>
  </si>
  <si>
    <t>C5.4.5.1(b)</t>
  </si>
  <si>
    <t>Addition of stabilisation agents for pavement layers - lime</t>
  </si>
  <si>
    <t>C5.4.8.3</t>
  </si>
  <si>
    <t>l</t>
  </si>
  <si>
    <t>Addition of stabilisation agents for pavement layers - Foamed bitumen (70/100)</t>
  </si>
  <si>
    <t>Stabilisation of pavement layers using mobile cold asphalt recylcing plant and laid with paver</t>
  </si>
  <si>
    <t>C4.4.2.1(d )</t>
  </si>
  <si>
    <t>Commercial materials identified by the Contractor from commercial, private or other non-commercial suppliers:_x000D_
Pavement layer material:Type G2</t>
  </si>
  <si>
    <t>Commercial materials identified by the Contractor from commercial, private or other non-commercial suppliers:_x000D_
Pavement layer material:Type G4</t>
  </si>
  <si>
    <t>C4.4.2.1(e )</t>
  </si>
  <si>
    <t>Commercial materials identified by the Contractor from commercial, private or other non-commercial suppliers: _x000D_
Pavement layer material:Type G5</t>
  </si>
  <si>
    <t>C4.4.2.1(g )</t>
  </si>
  <si>
    <t>Commercial materials identified by the Contractor from commercial, private or other non-commercial suppliers:_x000D_
Pavement layer material:Type G7</t>
  </si>
  <si>
    <t>C4.4.4.1
PS.C4.4.4.1</t>
  </si>
  <si>
    <t>Cementitious stabilising agents: Cement</t>
  </si>
  <si>
    <t>C5.1.1.2
PS.C5.1.1.2</t>
  </si>
  <si>
    <t>Roadbed construction and compaction to 95 % of MDD</t>
  </si>
  <si>
    <t>C5.1.3.1(a)
PS.C4.2</t>
  </si>
  <si>
    <t>Excavate material to spoil from roadbed construction, material obtained from:
(a) Soft excavation</t>
  </si>
  <si>
    <t>C5.1.3.1(c )
PS.C4.2</t>
  </si>
  <si>
    <t>(c) Boulder excavation Class B</t>
  </si>
  <si>
    <t>C5.1.3.1(d)
PS.C4.2</t>
  </si>
  <si>
    <t>(d) Hard excavation</t>
  </si>
  <si>
    <t>C5.1.4.1</t>
  </si>
  <si>
    <t>In-place treatment of roadbed in hard material: by ripping</t>
  </si>
  <si>
    <t>C5.1.5.2</t>
  </si>
  <si>
    <t>Roller passes compaction: Pad foot vibratory rollers</t>
  </si>
  <si>
    <t>C5.1.5.3</t>
  </si>
  <si>
    <t>Roller passes compaction: Smooth drum vibratory rollers</t>
  </si>
  <si>
    <t>Subgrade Improvement</t>
  </si>
  <si>
    <t>C12.3.20
PS.C.12.3.21</t>
  </si>
  <si>
    <t>Importing dump rock for subgrade improvement, 300mm thick</t>
  </si>
  <si>
    <t>PS.C12.3.22</t>
  </si>
  <si>
    <t>Supply and place general grade geofabric, A5 or similar approved.</t>
  </si>
  <si>
    <t>C5.2.1.1</t>
  </si>
  <si>
    <t>Compiling and implementing M&amp;U plans: For fills more than 5000 m3</t>
  </si>
  <si>
    <t>C5.2.2.1(a)</t>
  </si>
  <si>
    <t>Fill construction: Normal fill material in compacted layer thicknesses of 200 mm and less:
(a) Compacted to 90 % of MDD</t>
  </si>
  <si>
    <t>C5.2.2.1(b)</t>
  </si>
  <si>
    <t>(b) Compacted to 93 % of MDD</t>
  </si>
  <si>
    <t>C5.2.3</t>
  </si>
  <si>
    <t>Side-cut to fill compacted to 93 % of MDD in compacted layer thicknesses of 200 mm and less</t>
  </si>
  <si>
    <t>C5.2.9.1</t>
  </si>
  <si>
    <t>Finishing-off fill slopes</t>
  </si>
  <si>
    <t>Fill construction from stockpile: Haul fill material from stockpile and place in compacted layer thicknesses of 200 mm and less:
(a) Compacted to 90 % of MDD</t>
  </si>
  <si>
    <t>C5.3.1</t>
  </si>
  <si>
    <t>Compiling and implementing M&amp;U plans for the construction of all the pavement layers.</t>
  </si>
  <si>
    <t>C5.3.2.1(h)</t>
  </si>
  <si>
    <t>150mm Upper subbase (C3) layer compacted to 95 % of MDD</t>
  </si>
  <si>
    <t>C5.3.2.1(b)</t>
  </si>
  <si>
    <t>150mm Selected layer (G2) compacted to 98 % of MDD</t>
  </si>
  <si>
    <t>150mm Selected layer (G5) compacted to 98 % of MDD</t>
  </si>
  <si>
    <t>150mm Selected layer (G7) compacted to 95 % of MDD</t>
  </si>
  <si>
    <t>Riding Quality Measurements</t>
  </si>
  <si>
    <t>C5.3.11.1</t>
  </si>
  <si>
    <t>Using a 3,0 m straight edge</t>
  </si>
  <si>
    <t>C5.3.11.2</t>
  </si>
  <si>
    <t>Using a rolling straight edge</t>
  </si>
  <si>
    <t>C5.3.11.3</t>
  </si>
  <si>
    <t>Using an inertial profilometer</t>
  </si>
  <si>
    <t>Sidewalk</t>
  </si>
  <si>
    <t>Sidewalk selected layer (G5) compacted to 98 % of MDD</t>
  </si>
  <si>
    <t>Selected layer (G2) compacted to 98 % of MDD for driveways and restricted areas</t>
  </si>
  <si>
    <t>C5.4.1.1</t>
  </si>
  <si>
    <t>Pre-treatment of (G4) gravel layer</t>
  </si>
  <si>
    <t>Addition of cementitious soil stabilisation agents for pavement layers:_x000D_
(a) Cement (for pavement layer)</t>
  </si>
  <si>
    <t>C5.4.2.1</t>
  </si>
  <si>
    <t>Cementitious stabilisation (150mm layers) of pavement layers (to C3 quality)</t>
  </si>
  <si>
    <t>C5.4.10</t>
  </si>
  <si>
    <t>Provision and application of water for curing</t>
  </si>
  <si>
    <t>C5.4.14</t>
  </si>
  <si>
    <t>Trial section for a cementitiously stabilised layer (3.5m wide)</t>
  </si>
  <si>
    <t>C6.1.2.1(a)</t>
  </si>
  <si>
    <t>Construction of jointed concrete pavement (JCP) (Excluding texturing and curing)
JCP with  dowels:
(Hand laid construction (150mm, 40MPa)</t>
  </si>
  <si>
    <t>C6.1.5.2</t>
  </si>
  <si>
    <t>Burlap-dragged and broom finish only</t>
  </si>
  <si>
    <t>C6.1.5.3(b)</t>
  </si>
  <si>
    <t>(b) Curing: Labour enhanced construction</t>
  </si>
  <si>
    <t>C6.1.7.1</t>
  </si>
  <si>
    <t>Expansion joints complete (excluding dowels)</t>
  </si>
  <si>
    <t>C6.1.7.4(a)</t>
  </si>
  <si>
    <t>Dowel bars: mild steel inserted in new concrete (Y10, 500mm length):</t>
  </si>
  <si>
    <t>C6.1.8.2</t>
  </si>
  <si>
    <t>Steel reinforcement in concrete pavements: Mesh ref 395</t>
  </si>
  <si>
    <t>C6.1.9.1</t>
  </si>
  <si>
    <t>100 mm cores drilled from pavement for testing of compressive strength</t>
  </si>
  <si>
    <t>80mm concrete interlocking G-block (40MPa) pavers or similar approved on 20mm sand bedding</t>
  </si>
  <si>
    <t>Asphalt Mix Designs</t>
  </si>
  <si>
    <t>C9.1.1.2(a)
PS.C9.1</t>
  </si>
  <si>
    <t>Sand skeletal mixes: Continuously graded base or surfacing (SA-S14).</t>
  </si>
  <si>
    <t>Sand skeletal mixes: Continuously graded base or surfacing (SA-S10).</t>
  </si>
  <si>
    <t>Bond Coat</t>
  </si>
  <si>
    <t>C9.1.3.1
PS.C9.1</t>
  </si>
  <si>
    <t>Stable–grade 30 % net bitumen emulsion as specified. Applied with a calibrated distributer</t>
  </si>
  <si>
    <t>C9.1.3.2
PS.C9.1</t>
  </si>
  <si>
    <t>Applied in restricted areas using a portable pressure sprayer</t>
  </si>
  <si>
    <t>Asphalt Surface</t>
  </si>
  <si>
    <t>C9.1.5.1(a)
PS.C9.1
C3.4.3</t>
  </si>
  <si>
    <t>New construction (paver laid)_x000D_
(a) Stone skeletal mix – continuously graded (SA-S14) as defined (45mm layer)</t>
  </si>
  <si>
    <t>New construction (hand laid)_x000D_
(a) Stone skeletal mix – continuously graded (SA-S14) as defined (45mm layer)</t>
  </si>
  <si>
    <t>New construction (paver laid)_x000D_
(a) Stone skeletal mix – continuously graded (SA-S10) as defined (30mm layer)</t>
  </si>
  <si>
    <t>New construction (hand laid)_x000D_
(a) Stone skeletal mix – continuously graded (SA-S10) as defined (30mm layer)</t>
  </si>
  <si>
    <t>C9.1.12</t>
  </si>
  <si>
    <t>Asphalt reinforcing - complete (Glassgrid GG100 or similar)</t>
  </si>
  <si>
    <t>Coring of Asphalt Layers</t>
  </si>
  <si>
    <t>C9.1.13.1</t>
  </si>
  <si>
    <t>100 mm diameter</t>
  </si>
  <si>
    <t>C9.1.13.2</t>
  </si>
  <si>
    <t>150 mm diameter</t>
  </si>
  <si>
    <t>C8.1.1.2</t>
  </si>
  <si>
    <t>Prime coat: MC -30 cut-back bitumen</t>
  </si>
  <si>
    <t>C8.1.3</t>
  </si>
  <si>
    <t>Extra over item C8.1.1 for applying the prime coat accessible only to hand-held or light equipment</t>
  </si>
  <si>
    <t>C9.1.2.1
PS.C9.1
C3.4.3</t>
  </si>
  <si>
    <t>Asphalt layers (SA-S10, 30mm layers)</t>
  </si>
  <si>
    <t>C11.4.1.1(b)
PS.C11.4.5.2</t>
  </si>
  <si>
    <t>Erecting of guardrails at 3,81 m spacing:_x000D_
Complete galvanized system compliant to SANS 1350:
(b) on CONCRETE post(Drawing 38580)</t>
  </si>
  <si>
    <t>Supply and install concrete posts (Drawing 38580)</t>
  </si>
  <si>
    <t>C11.4.1.2(a)
PS.C11.4.5.2</t>
  </si>
  <si>
    <t>Terminal sections for 3,81 guardrails comprising of:_x000D_
(a) End wings to SANS 1350</t>
  </si>
  <si>
    <t>C11.4.6.2
PS.C11.4.5.2</t>
  </si>
  <si>
    <t>Reflective 
Plastic plates</t>
  </si>
  <si>
    <t>C11.4.11.5
PS.C11.4.5.2</t>
  </si>
  <si>
    <t>Spacer blocks compliant to SANS 1350</t>
  </si>
  <si>
    <t>C11.4.11.7
PS.C11.4.5.2</t>
  </si>
  <si>
    <t>Post bolt complete with nut and washer compliant to SANS 1350</t>
  </si>
  <si>
    <t>C11.4.4.1
PS.C11.4.5.2</t>
  </si>
  <si>
    <t>Extra over C11.4.1 and C11.4.11 for horizontally curved guard rails factory bent to a radius of less than 45m</t>
  </si>
  <si>
    <t>C11.4.7</t>
  </si>
  <si>
    <t>Removing existing guardrails, including posts, and backfilling holes</t>
  </si>
  <si>
    <t>C11.4.9.1
PS.C11.4.5.2</t>
  </si>
  <si>
    <t>Re-erection of guardrails with recovered or provided material:
Single guardrail</t>
  </si>
  <si>
    <t>Wire Mesh Fence - Drawing 38583</t>
  </si>
  <si>
    <t>C11.5.1.3</t>
  </si>
  <si>
    <t>Diamond mesh</t>
  </si>
  <si>
    <t>C11.5.1.9(a)(i)</t>
  </si>
  <si>
    <t>Straining posts, stays and anchors:
(a) Vertical (Concrete straining post)</t>
  </si>
  <si>
    <t>Straining posts, stays and anchors:
(a) Inclined post (Concrete straining post) (Drawing 38583)</t>
  </si>
  <si>
    <t>C11.5.4.1(a)</t>
  </si>
  <si>
    <t>Dismantling existing fences:
(a) Stock-proof fences</t>
  </si>
  <si>
    <t>C11.5.5.1</t>
  </si>
  <si>
    <t>Providing temporary fences and gates:
Stock-proof fence</t>
  </si>
  <si>
    <t>C11.6.1.3(a)</t>
  </si>
  <si>
    <t>Road signboards with painted or coloured semi-matt background. Symbols, lettering and borders in semi- matt black or in Class I retro-reflective material, where the sign board is constructed from:
Prepainted galvanized steel plate:
(a) Area 0 to 0,5 m2</t>
  </si>
  <si>
    <t>C11.6.1.3(b)</t>
  </si>
  <si>
    <t>(b) Area exceeding 0,5 m2 but not 2,0 m2</t>
  </si>
  <si>
    <t>C11.6.3.2</t>
  </si>
  <si>
    <t>Road sign supports (overhead road sign structures excluded):Timber (100mm diameter)</t>
  </si>
  <si>
    <t>C11.6.5.1</t>
  </si>
  <si>
    <t>Excavation and backfilling for road sign supports (not applicable to kilometre posts):
Excavating soft material and backfilling</t>
  </si>
  <si>
    <t>C11.6.5.4</t>
  </si>
  <si>
    <t>Extra over item C11.6.5.1 for hard material excavation</t>
  </si>
  <si>
    <t>Cast in situ concrete for road sign footings as directed by the Engineer (Grade 20/19)</t>
  </si>
  <si>
    <t>C11.6.7.1(a)</t>
  </si>
  <si>
    <t>Dismantling and storing of road signs with a surface area of:
(a) Area 0 to 0,5 m2</t>
  </si>
  <si>
    <t>C11.6.7.1(b)</t>
  </si>
  <si>
    <t>C11.6.10.1</t>
  </si>
  <si>
    <t>Disposing of road signs with a surface area of:
Area 0 to 0,5 m2</t>
  </si>
  <si>
    <t>C11.6.10.2</t>
  </si>
  <si>
    <t>Area exceeding 0,5 m2 but not 2,0 m2</t>
  </si>
  <si>
    <t>Lettering and Symbols</t>
  </si>
  <si>
    <t>C11.7.1.4</t>
  </si>
  <si>
    <t>White lettering and symbols (Thermoplastic)</t>
  </si>
  <si>
    <t>Transverse Lines and Islands</t>
  </si>
  <si>
    <t>C11.7.1.7</t>
  </si>
  <si>
    <t>Transverse lines, painted island and arrestor bed markings (White) (Thermoplastic)</t>
  </si>
  <si>
    <t>Broken and Unbroken Lines</t>
  </si>
  <si>
    <t>C11.7.3.1</t>
  </si>
  <si>
    <t>Thermoplastic road marking, broken or unbroken (White, 100mm wide)</t>
  </si>
  <si>
    <t>Thermoplastic road marking, broken or unbroken (Yellow, 100mm wide)</t>
  </si>
  <si>
    <t>Road Studs</t>
  </si>
  <si>
    <t>C11.7.7.1</t>
  </si>
  <si>
    <t>Permanent road studs compliant to SANS 1442 (Tempered glass 360 degree, Clear Holophane or similar approved)</t>
  </si>
  <si>
    <t>Permanent road studs compliant to SANS 1442 (Tempered glass 360 degree, two colour, Clear &amp; Yellow Holophane or similar approved)</t>
  </si>
  <si>
    <t>Permanent road studs compliant to SANS 1442 (Tempered glass 360 degree, two colour, Clear &amp; Red Holophane or similar approved)</t>
  </si>
  <si>
    <t>C11.7.7.3</t>
  </si>
  <si>
    <t>Temporary road studs compliant to SANS 1442 or 1463 (red or yellow)</t>
  </si>
  <si>
    <t>C11.7.8</t>
  </si>
  <si>
    <t>Setting out and premarking the lines</t>
  </si>
  <si>
    <t>C11.8.1.1</t>
  </si>
  <si>
    <t>Machine trimming</t>
  </si>
  <si>
    <t>C11.8.3.3(a)</t>
  </si>
  <si>
    <t>(a) Topsoil obtained from within the road reserve or borrow areas</t>
  </si>
  <si>
    <t>C11.8.3.3(b)</t>
  </si>
  <si>
    <t>(b) Topsoil obtained from commercial sources by the Contractor</t>
  </si>
  <si>
    <t>C11.8.4.2(a)</t>
  </si>
  <si>
    <t>Sodding by using the following types of sods:
(a) Nursery sod</t>
  </si>
  <si>
    <t>C11.8.6</t>
  </si>
  <si>
    <t>Watering the already planted grass, trees and shrubs during the growing season</t>
  </si>
  <si>
    <t>C11.8.7</t>
  </si>
  <si>
    <t>Mowing the grass</t>
  </si>
  <si>
    <t>C11.8.10</t>
  </si>
  <si>
    <t>Unspecified work for landscaping</t>
  </si>
  <si>
    <t>C11.9.1.1</t>
  </si>
  <si>
    <t>Finishing the road and road reserve: Single carriageway road</t>
  </si>
  <si>
    <t>Finishing the road and road reserve: 
Dual carriageway road</t>
  </si>
  <si>
    <t>Traffic Signals</t>
  </si>
  <si>
    <t>Handling costs and profit in respect of item 3</t>
  </si>
  <si>
    <t>PS.6</t>
  </si>
  <si>
    <t>Street lighting</t>
  </si>
  <si>
    <t>Handling costs and profit in respect of item 5</t>
  </si>
  <si>
    <t>Supply and lay precast concrete steps (1m wide, 40Mpa)</t>
  </si>
  <si>
    <t>Supply and lay polymer concrete stanchions (at least 1m high)</t>
  </si>
  <si>
    <t>Supply and lay polymer concrete handrails (to fit on polymer concrete posts)</t>
  </si>
  <si>
    <t>Gabions</t>
  </si>
  <si>
    <t>C12.6.14.1(a)</t>
  </si>
  <si>
    <t>Foundation trench excavation: Excavating all material situated within the following depth ranges below the surface level
(a) 0 m to 1,5 m</t>
  </si>
  <si>
    <t>C12.6.15</t>
  </si>
  <si>
    <t>Surface preparation for bedding the gabions</t>
  </si>
  <si>
    <t>C12.6.3</t>
  </si>
  <si>
    <t>Concrete for wall base foundation (Grade 20/26)</t>
  </si>
  <si>
    <t>C12.6.4.1</t>
  </si>
  <si>
    <t>Reinforcing steel in wall base foundation: Mild steel</t>
  </si>
  <si>
    <t>C12.6.16.1</t>
  </si>
  <si>
    <t>Gabions and mattresses: Galvanized gabion boxes (0.3m x 1m)</t>
  </si>
  <si>
    <t>Gabions and mattresses: Galvanized gabion boxes (1m x 1m)</t>
  </si>
  <si>
    <t>C12.6.17</t>
  </si>
  <si>
    <t>Geotextile (filtration and separation grade)</t>
  </si>
  <si>
    <t>C12.6.11</t>
  </si>
  <si>
    <t>Backfill (using material from excavation)</t>
  </si>
  <si>
    <t>Dry Stacking Wall</t>
  </si>
  <si>
    <t>Reinforcing steel in wall base foundation: Mesh ref 245</t>
  </si>
  <si>
    <t>Supply and lay L500 or similar approved</t>
  </si>
  <si>
    <t>Backfill (using material from excavation) to 95% MOD AASHTO</t>
  </si>
  <si>
    <t>Stabilised backfill (12:1 Clean Coarse Sand and Cement)</t>
  </si>
  <si>
    <t>Mass concrete for top row of blocks</t>
  </si>
  <si>
    <t>Weepholes 50mm dia at 5m c/c</t>
  </si>
  <si>
    <t>Rates-Based Panel Contract for Roadway Related Construction Works to be used As-and-When-Required, for a period of 3 Years (CIDB Grades 5 and 6)</t>
  </si>
  <si>
    <r>
      <rPr>
        <b/>
        <sz val="10"/>
        <color rgb="FF0000FF"/>
        <rFont val="Calibri"/>
        <family val="2"/>
        <scheme val="minor"/>
      </rPr>
      <t>***********                 NOTE                  *************</t>
    </r>
    <r>
      <rPr>
        <b/>
        <u/>
        <sz val="10"/>
        <color theme="1"/>
        <rFont val="Calibri"/>
        <family val="2"/>
        <scheme val="minor"/>
      </rPr>
      <t xml:space="preserve">
The following item (with a negative value) is to be
included in the summation of item Amounts</t>
    </r>
  </si>
  <si>
    <r>
      <rPr>
        <b/>
        <sz val="10"/>
        <color rgb="FF0000FF"/>
        <rFont val="Calibri"/>
        <family val="2"/>
        <scheme val="minor"/>
      </rPr>
      <t>************                 NOTE                  *************</t>
    </r>
    <r>
      <rPr>
        <b/>
        <u/>
        <sz val="10"/>
        <color theme="1"/>
        <rFont val="Calibri"/>
        <family val="2"/>
        <scheme val="minor"/>
      </rPr>
      <t xml:space="preserve">
The following item (with a negative value) is to be
included in the summation of item Amounts</t>
    </r>
  </si>
  <si>
    <r>
      <rPr>
        <b/>
        <sz val="26"/>
        <color rgb="FFFFFF00"/>
        <rFont val="Calibri"/>
        <family val="2"/>
      </rPr>
      <t>•</t>
    </r>
    <r>
      <rPr>
        <b/>
        <sz val="18.2"/>
        <color rgb="FFFFFF00"/>
        <rFont val="Aptos"/>
        <family val="2"/>
      </rPr>
      <t xml:space="preserve"> </t>
    </r>
    <r>
      <rPr>
        <b/>
        <sz val="26"/>
        <color rgb="FFFFFF00"/>
        <rFont val="Aptos"/>
        <family val="2"/>
      </rPr>
      <t>Sheet "</t>
    </r>
    <r>
      <rPr>
        <b/>
        <sz val="26"/>
        <color rgb="FFFFC000"/>
        <rFont val="Aptos"/>
        <family val="2"/>
      </rPr>
      <t>1R-36977</t>
    </r>
    <r>
      <rPr>
        <b/>
        <sz val="26"/>
        <color rgb="FFFFFF00"/>
        <rFont val="Aptos"/>
        <family val="2"/>
      </rPr>
      <t xml:space="preserve">" is to be be printed on </t>
    </r>
    <r>
      <rPr>
        <b/>
        <sz val="26"/>
        <color rgb="FFFFC000"/>
        <rFont val="Aptos"/>
        <family val="2"/>
      </rPr>
      <t>A4 paper</t>
    </r>
    <r>
      <rPr>
        <b/>
        <sz val="26"/>
        <color rgb="FFFFFF00"/>
        <rFont val="Aptos"/>
        <family val="2"/>
      </rPr>
      <t xml:space="preserve"> and included with the hard copy submission.</t>
    </r>
  </si>
  <si>
    <r>
      <t xml:space="preserve">• Tenderers are to rename the EXCEL file by adding their Central Supplier Database </t>
    </r>
    <r>
      <rPr>
        <b/>
        <sz val="26"/>
        <color rgb="FFFFC000"/>
        <rFont val="Aptos"/>
        <family val="2"/>
      </rPr>
      <t>(CSD) registration number</t>
    </r>
    <r>
      <rPr>
        <b/>
        <sz val="26"/>
        <color rgb="FFFFFF00"/>
        <rFont val="Aptos"/>
        <family val="2"/>
      </rPr>
      <t xml:space="preserve"> to the beginning of the file name:
Old file name: "1R-36977 BoQ for Tenderers (v1).xlsx"
New file name: "MAAA####### 1R-36977 BoQ for Tenderers (v1).xlsx"</t>
    </r>
  </si>
  <si>
    <t>1R-36977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</si>
</sst>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-1C09]* #,##0.00_-;\-[$R-1C09]* #,##0.00_-;_-[$R-1C09]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rgb="FFFFFF00"/>
      <name val="Aptos"/>
      <family val="2"/>
    </font>
    <font>
      <b/>
      <sz val="26"/>
      <color rgb="FFC00000"/>
      <name val="Aptos"/>
      <family val="2"/>
    </font>
    <font>
      <b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26"/>
      <color theme="0"/>
      <name val="Aptos"/>
      <family val="2"/>
    </font>
    <font>
      <b/>
      <sz val="26"/>
      <color rgb="FFFFC000"/>
      <name val="Aptos"/>
      <family val="2"/>
    </font>
    <font>
      <b/>
      <sz val="26"/>
      <color rgb="FFFFFF00"/>
      <name val="Calibri"/>
      <family val="2"/>
    </font>
    <font>
      <b/>
      <sz val="18.2"/>
      <color rgb="FFFFFF00"/>
      <name val="Aptos"/>
      <family val="2"/>
    </font>
    <font>
      <b/>
      <sz val="10"/>
      <color rgb="FF0000FF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0" tint="-0.14999847407452621"/>
      <name val="Calibri"/>
      <family val="2"/>
      <scheme val="minor"/>
    </font>
    <font>
      <b/>
      <sz val="10"/>
      <color theme="0" tint="-0.1499984740745262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2" fillId="0" borderId="0" xfId="0" applyFont="1" applyAlignment="1">
      <alignment vertical="top"/>
    </xf>
    <xf numFmtId="0" fontId="2" fillId="2" borderId="0" xfId="0" applyFont="1" applyFill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2" fillId="0" borderId="0" xfId="0" applyFont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0" xfId="0" applyFont="1" applyBorder="1" applyAlignment="1">
      <alignment vertical="top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horizontal="center" vertical="top"/>
    </xf>
    <xf numFmtId="0" fontId="2" fillId="0" borderId="11" xfId="0" applyFont="1" applyBorder="1" applyAlignment="1">
      <alignment vertical="top"/>
    </xf>
    <xf numFmtId="0" fontId="2" fillId="0" borderId="11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6" xfId="0" applyFont="1" applyBorder="1" applyAlignment="1">
      <alignment vertical="top"/>
    </xf>
    <xf numFmtId="0" fontId="2" fillId="0" borderId="6" xfId="0" applyFont="1" applyBorder="1" applyAlignment="1">
      <alignment vertical="top" wrapText="1"/>
    </xf>
    <xf numFmtId="0" fontId="2" fillId="0" borderId="20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15" xfId="0" applyFont="1" applyBorder="1" applyAlignment="1">
      <alignment vertical="top"/>
    </xf>
    <xf numFmtId="0" fontId="2" fillId="0" borderId="15" xfId="0" applyFont="1" applyBorder="1" applyAlignment="1">
      <alignment vertical="top" wrapText="1"/>
    </xf>
    <xf numFmtId="0" fontId="2" fillId="0" borderId="22" xfId="0" applyFont="1" applyBorder="1" applyAlignment="1">
      <alignment horizontal="center" vertical="top"/>
    </xf>
    <xf numFmtId="0" fontId="2" fillId="4" borderId="12" xfId="0" applyFont="1" applyFill="1" applyBorder="1" applyAlignment="1" applyProtection="1">
      <alignment horizontal="center" vertical="center"/>
      <protection locked="0"/>
    </xf>
    <xf numFmtId="3" fontId="2" fillId="0" borderId="12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right" vertical="center"/>
    </xf>
    <xf numFmtId="164" fontId="2" fillId="0" borderId="17" xfId="0" applyNumberFormat="1" applyFont="1" applyBorder="1" applyAlignment="1">
      <alignment horizontal="righ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164" fontId="2" fillId="0" borderId="23" xfId="0" applyNumberFormat="1" applyFont="1" applyBorder="1" applyAlignment="1">
      <alignment horizontal="right" vertical="center"/>
    </xf>
    <xf numFmtId="164" fontId="2" fillId="4" borderId="12" xfId="0" applyNumberFormat="1" applyFont="1" applyFill="1" applyBorder="1" applyAlignment="1" applyProtection="1">
      <alignment horizontal="right" vertical="center"/>
      <protection locked="0"/>
    </xf>
    <xf numFmtId="164" fontId="2" fillId="0" borderId="0" xfId="0" applyNumberFormat="1" applyFont="1" applyAlignment="1">
      <alignment horizontal="right" vertical="center"/>
    </xf>
    <xf numFmtId="164" fontId="2" fillId="0" borderId="14" xfId="0" applyNumberFormat="1" applyFont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center"/>
    </xf>
    <xf numFmtId="164" fontId="2" fillId="0" borderId="19" xfId="0" applyNumberFormat="1" applyFont="1" applyBorder="1" applyAlignment="1">
      <alignment horizontal="right" vertical="center"/>
    </xf>
    <xf numFmtId="164" fontId="2" fillId="0" borderId="21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vertical="top"/>
    </xf>
    <xf numFmtId="0" fontId="2" fillId="3" borderId="3" xfId="0" applyFont="1" applyFill="1" applyBorder="1" applyAlignment="1">
      <alignment vertical="top" wrapText="1"/>
    </xf>
    <xf numFmtId="3" fontId="2" fillId="3" borderId="3" xfId="0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3" fontId="2" fillId="3" borderId="6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3" fontId="2" fillId="2" borderId="6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3" fontId="2" fillId="0" borderId="24" xfId="0" applyNumberFormat="1" applyFont="1" applyBorder="1" applyAlignment="1">
      <alignment horizontal="center" vertical="center"/>
    </xf>
    <xf numFmtId="0" fontId="2" fillId="4" borderId="24" xfId="0" applyFont="1" applyFill="1" applyBorder="1" applyAlignment="1" applyProtection="1">
      <alignment horizontal="center" vertical="center"/>
      <protection locked="0"/>
    </xf>
    <xf numFmtId="3" fontId="2" fillId="0" borderId="25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164" fontId="2" fillId="0" borderId="0" xfId="0" applyNumberFormat="1" applyFont="1" applyAlignment="1">
      <alignment horizontal="center" vertical="center"/>
    </xf>
    <xf numFmtId="164" fontId="2" fillId="4" borderId="24" xfId="0" applyNumberFormat="1" applyFont="1" applyFill="1" applyBorder="1" applyAlignment="1" applyProtection="1">
      <alignment horizontal="right" vertical="center"/>
      <protection locked="0"/>
    </xf>
    <xf numFmtId="164" fontId="2" fillId="4" borderId="25" xfId="0" applyNumberFormat="1" applyFont="1" applyFill="1" applyBorder="1" applyAlignment="1" applyProtection="1">
      <alignment horizontal="right" vertical="center"/>
      <protection locked="0"/>
    </xf>
    <xf numFmtId="0" fontId="1" fillId="2" borderId="1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64" fontId="2" fillId="0" borderId="26" xfId="0" applyNumberFormat="1" applyFont="1" applyBorder="1" applyAlignment="1">
      <alignment horizontal="right" vertical="center"/>
    </xf>
    <xf numFmtId="164" fontId="2" fillId="0" borderId="27" xfId="0" applyNumberFormat="1" applyFont="1" applyBorder="1" applyAlignment="1">
      <alignment horizontal="right" vertical="center"/>
    </xf>
    <xf numFmtId="164" fontId="2" fillId="0" borderId="28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164" fontId="2" fillId="0" borderId="3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vertical="top" wrapText="1"/>
    </xf>
    <xf numFmtId="3" fontId="2" fillId="0" borderId="31" xfId="0" applyNumberFormat="1" applyFont="1" applyBorder="1" applyAlignment="1">
      <alignment horizontal="center" vertical="center"/>
    </xf>
    <xf numFmtId="164" fontId="2" fillId="4" borderId="31" xfId="0" applyNumberFormat="1" applyFont="1" applyFill="1" applyBorder="1" applyAlignment="1" applyProtection="1">
      <alignment horizontal="right" vertical="center"/>
      <protection locked="0"/>
    </xf>
    <xf numFmtId="164" fontId="2" fillId="0" borderId="32" xfId="0" applyNumberFormat="1" applyFont="1" applyBorder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vertical="top"/>
    </xf>
    <xf numFmtId="0" fontId="2" fillId="3" borderId="6" xfId="0" applyFont="1" applyFill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4" fillId="3" borderId="6" xfId="0" applyFont="1" applyFill="1" applyBorder="1" applyAlignment="1">
      <alignment vertical="center"/>
    </xf>
    <xf numFmtId="164" fontId="2" fillId="4" borderId="29" xfId="0" applyNumberFormat="1" applyFont="1" applyFill="1" applyBorder="1" applyAlignment="1" applyProtection="1">
      <alignment horizontal="right" vertical="center"/>
      <protection locked="0"/>
    </xf>
    <xf numFmtId="0" fontId="2" fillId="3" borderId="6" xfId="0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top" wrapText="1"/>
    </xf>
    <xf numFmtId="0" fontId="2" fillId="3" borderId="6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2" fillId="2" borderId="6" xfId="0" applyFont="1" applyFill="1" applyBorder="1" applyAlignment="1">
      <alignment vertical="top"/>
    </xf>
    <xf numFmtId="0" fontId="2" fillId="2" borderId="6" xfId="0" applyFont="1" applyFill="1" applyBorder="1" applyAlignment="1">
      <alignment vertical="top" wrapText="1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top"/>
    </xf>
    <xf numFmtId="0" fontId="3" fillId="2" borderId="6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vertical="top"/>
    </xf>
    <xf numFmtId="0" fontId="1" fillId="2" borderId="6" xfId="0" applyFont="1" applyFill="1" applyBorder="1" applyAlignment="1">
      <alignment vertical="top" wrapText="1"/>
    </xf>
    <xf numFmtId="164" fontId="2" fillId="0" borderId="33" xfId="0" applyNumberFormat="1" applyFont="1" applyBorder="1" applyAlignment="1">
      <alignment horizontal="right" vertical="center"/>
    </xf>
    <xf numFmtId="0" fontId="2" fillId="0" borderId="0" xfId="0" applyFont="1" applyAlignment="1" applyProtection="1">
      <alignment vertical="top"/>
      <protection locked="0"/>
    </xf>
    <xf numFmtId="164" fontId="1" fillId="2" borderId="1" xfId="0" applyNumberFormat="1" applyFont="1" applyFill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164" fontId="8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4" fillId="2" borderId="34" xfId="0" applyNumberFormat="1" applyFont="1" applyFill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164" fontId="6" fillId="2" borderId="0" xfId="0" applyNumberFormat="1" applyFont="1" applyFill="1" applyAlignment="1">
      <alignment horizontal="right" vertical="center"/>
    </xf>
    <xf numFmtId="0" fontId="0" fillId="0" borderId="0" xfId="0" applyProtection="1">
      <protection locked="0"/>
    </xf>
    <xf numFmtId="0" fontId="14" fillId="0" borderId="0" xfId="0" applyFont="1" applyAlignment="1">
      <alignment horizontal="center" vertical="top" wrapText="1"/>
    </xf>
    <xf numFmtId="0" fontId="2" fillId="4" borderId="29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wrapText="1"/>
    </xf>
    <xf numFmtId="3" fontId="20" fillId="0" borderId="0" xfId="0" applyNumberFormat="1" applyFont="1" applyAlignment="1">
      <alignment horizontal="center" vertical="center"/>
    </xf>
    <xf numFmtId="3" fontId="21" fillId="2" borderId="3" xfId="0" applyNumberFormat="1" applyFont="1" applyFill="1" applyBorder="1" applyAlignment="1">
      <alignment horizontal="center" vertical="center"/>
    </xf>
    <xf numFmtId="3" fontId="21" fillId="2" borderId="0" xfId="0" applyNumberFormat="1" applyFont="1" applyFill="1" applyAlignment="1">
      <alignment horizontal="center" vertical="center"/>
    </xf>
    <xf numFmtId="3" fontId="21" fillId="2" borderId="8" xfId="0" applyNumberFormat="1" applyFont="1" applyFill="1" applyBorder="1" applyAlignment="1">
      <alignment horizontal="center" vertical="center"/>
    </xf>
    <xf numFmtId="3" fontId="21" fillId="2" borderId="6" xfId="0" applyNumberFormat="1" applyFont="1" applyFill="1" applyBorder="1" applyAlignment="1">
      <alignment horizontal="center" vertical="center"/>
    </xf>
    <xf numFmtId="3" fontId="22" fillId="2" borderId="6" xfId="0" applyNumberFormat="1" applyFont="1" applyFill="1" applyBorder="1" applyAlignment="1">
      <alignment horizontal="center" vertical="center"/>
    </xf>
    <xf numFmtId="3" fontId="23" fillId="2" borderId="6" xfId="0" applyNumberFormat="1" applyFont="1" applyFill="1" applyBorder="1" applyAlignment="1">
      <alignment horizontal="center" vertical="center"/>
    </xf>
    <xf numFmtId="3" fontId="23" fillId="2" borderId="8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5" borderId="0" xfId="0" applyFont="1" applyFill="1" applyAlignment="1">
      <alignment horizontal="left" vertical="center" wrapText="1"/>
    </xf>
    <xf numFmtId="0" fontId="15" fillId="6" borderId="0" xfId="0" applyFont="1" applyFill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3" fontId="24" fillId="0" borderId="29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3" fillId="2" borderId="8" xfId="0" applyFont="1" applyFill="1" applyBorder="1" applyAlignment="1">
      <alignment vertical="top" wrapText="1"/>
    </xf>
    <xf numFmtId="0" fontId="13" fillId="2" borderId="35" xfId="0" applyFont="1" applyFill="1" applyBorder="1" applyAlignment="1">
      <alignment vertical="top" wrapText="1"/>
    </xf>
    <xf numFmtId="0" fontId="14" fillId="2" borderId="7" xfId="0" applyFont="1" applyFill="1" applyBorder="1" applyAlignment="1">
      <alignment horizontal="center" vertical="top"/>
    </xf>
    <xf numFmtId="0" fontId="14" fillId="2" borderId="8" xfId="0" applyFont="1" applyFill="1" applyBorder="1" applyAlignment="1">
      <alignment horizontal="center" vertical="top"/>
    </xf>
  </cellXfs>
  <cellStyles count="1">
    <cellStyle name="Normal" xfId="0" builtinId="0"/>
  </cellStyles>
  <dxfs count="10">
    <dxf>
      <font>
        <b/>
        <i val="0"/>
        <strike val="0"/>
        <color rgb="FFC00000"/>
      </font>
    </dxf>
    <dxf>
      <font>
        <b/>
        <i val="0"/>
        <strike val="0"/>
        <color rgb="FFC00000"/>
      </font>
    </dxf>
    <dxf>
      <font>
        <b/>
        <i val="0"/>
        <strike val="0"/>
        <color rgb="FFC00000"/>
      </font>
    </dxf>
    <dxf>
      <font>
        <b/>
        <i val="0"/>
        <strike val="0"/>
        <color rgb="FFC00000"/>
      </font>
    </dxf>
    <dxf>
      <font>
        <b/>
        <i val="0"/>
        <strike val="0"/>
        <color rgb="FFC00000"/>
      </font>
    </dxf>
    <dxf>
      <font>
        <b/>
        <i val="0"/>
        <strike val="0"/>
        <color rgb="FFC00000"/>
      </font>
    </dxf>
    <dxf>
      <font>
        <b/>
        <i val="0"/>
        <strike val="0"/>
        <color rgb="FFC00000"/>
      </font>
    </dxf>
    <dxf>
      <font>
        <b/>
        <i val="0"/>
        <strike val="0"/>
        <color rgb="FFC00000"/>
      </font>
    </dxf>
    <dxf>
      <font>
        <b/>
        <i val="0"/>
        <strike val="0"/>
        <color rgb="FFC00000"/>
      </font>
    </dxf>
    <dxf>
      <font>
        <b/>
        <i val="0"/>
        <strike val="0"/>
        <color rgb="FFC00000"/>
      </font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A8D4F-94BD-4C21-87AD-141877E2456C}">
  <sheetPr>
    <pageSetUpPr fitToPage="1"/>
  </sheetPr>
  <dimension ref="A1:B8"/>
  <sheetViews>
    <sheetView zoomScale="70" zoomScaleNormal="70" workbookViewId="0"/>
  </sheetViews>
  <sheetFormatPr defaultColWidth="8.85546875" defaultRowHeight="15" x14ac:dyDescent="0.25"/>
  <cols>
    <col min="1" max="1" width="2.7109375" customWidth="1"/>
    <col min="2" max="2" width="173.140625" customWidth="1"/>
    <col min="3" max="3" width="2.7109375" customWidth="1"/>
  </cols>
  <sheetData>
    <row r="1" spans="1:2" x14ac:dyDescent="0.25">
      <c r="A1" s="159"/>
    </row>
    <row r="2" spans="1:2" s="171" customFormat="1" ht="90" customHeight="1" x14ac:dyDescent="0.25">
      <c r="B2" s="172" t="s">
        <v>650</v>
      </c>
    </row>
    <row r="3" spans="1:2" s="171" customFormat="1" ht="90" customHeight="1" x14ac:dyDescent="0.25">
      <c r="B3" s="172" t="s">
        <v>0</v>
      </c>
    </row>
    <row r="4" spans="1:2" s="171" customFormat="1" ht="90" customHeight="1" x14ac:dyDescent="0.25">
      <c r="B4" s="172" t="s">
        <v>1</v>
      </c>
    </row>
    <row r="5" spans="1:2" s="171" customFormat="1" ht="159.94999999999999" customHeight="1" x14ac:dyDescent="0.25">
      <c r="B5" s="172" t="s">
        <v>651</v>
      </c>
    </row>
    <row r="6" spans="1:2" s="171" customFormat="1" ht="60" customHeight="1" x14ac:dyDescent="0.25">
      <c r="B6" s="173" t="s">
        <v>2</v>
      </c>
    </row>
    <row r="7" spans="1:2" s="171" customFormat="1" ht="60" customHeight="1" x14ac:dyDescent="0.25">
      <c r="B7" s="173" t="s">
        <v>3</v>
      </c>
    </row>
    <row r="8" spans="1:2" s="171" customFormat="1" ht="60" customHeight="1" x14ac:dyDescent="0.25">
      <c r="B8" s="174" t="s">
        <v>4</v>
      </c>
    </row>
  </sheetData>
  <sheetProtection sheet="1" selectLockedCells="1"/>
  <pageMargins left="0.7" right="0.7" top="0.75" bottom="0.75" header="0.3" footer="0.3"/>
  <pageSetup paperSize="9" scale="4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74F0C-598D-4D5E-93A9-1667A3F25498}">
  <sheetPr>
    <pageSetUpPr fitToPage="1"/>
  </sheetPr>
  <dimension ref="A1:J515"/>
  <sheetViews>
    <sheetView tabSelected="1" view="pageBreakPreview" topLeftCell="A89" zoomScaleNormal="100" zoomScaleSheetLayoutView="100" workbookViewId="0">
      <selection activeCell="I91" sqref="I91"/>
    </sheetView>
  </sheetViews>
  <sheetFormatPr defaultColWidth="8.85546875" defaultRowHeight="12.75" x14ac:dyDescent="0.25"/>
  <cols>
    <col min="1" max="1" width="1.7109375" style="1" customWidth="1"/>
    <col min="2" max="3" width="8.28515625" style="4" customWidth="1"/>
    <col min="4" max="4" width="7.28515625" style="4" customWidth="1"/>
    <col min="5" max="5" width="13" style="1" customWidth="1"/>
    <col min="6" max="6" width="9.140625" style="1" customWidth="1"/>
    <col min="7" max="7" width="45.7109375" style="7" customWidth="1"/>
    <col min="8" max="8" width="10.7109375" style="37" customWidth="1"/>
    <col min="9" max="10" width="16.7109375" style="49" customWidth="1"/>
    <col min="11" max="11" width="1.7109375" style="1" customWidth="1"/>
    <col min="12" max="16384" width="8.85546875" style="1"/>
  </cols>
  <sheetData>
    <row r="1" spans="1:10" x14ac:dyDescent="0.25">
      <c r="A1" s="143"/>
    </row>
    <row r="2" spans="1:10" ht="51" customHeight="1" x14ac:dyDescent="0.25">
      <c r="B2" s="179" t="s">
        <v>652</v>
      </c>
      <c r="C2" s="180"/>
      <c r="D2" s="177" t="s">
        <v>647</v>
      </c>
      <c r="E2" s="177"/>
      <c r="F2" s="177"/>
      <c r="G2" s="177"/>
      <c r="H2" s="177"/>
      <c r="I2" s="177"/>
      <c r="J2" s="178"/>
    </row>
    <row r="4" spans="1:10" ht="21" x14ac:dyDescent="0.25">
      <c r="G4" s="160" t="s">
        <v>5</v>
      </c>
    </row>
    <row r="6" spans="1:10" ht="15" x14ac:dyDescent="0.25">
      <c r="B6"/>
      <c r="C6"/>
    </row>
    <row r="7" spans="1:10" ht="18.75" x14ac:dyDescent="0.25">
      <c r="B7" s="148">
        <v>1</v>
      </c>
      <c r="C7" s="149" t="s">
        <v>6</v>
      </c>
      <c r="J7" s="157">
        <f>J47</f>
        <v>210000</v>
      </c>
    </row>
    <row r="8" spans="1:10" ht="18.75" x14ac:dyDescent="0.25">
      <c r="C8" s="150" t="s">
        <v>7</v>
      </c>
      <c r="D8" s="151" t="s">
        <v>8</v>
      </c>
      <c r="H8" s="163">
        <f>H48</f>
        <v>40</v>
      </c>
      <c r="I8" s="158">
        <f>J48</f>
        <v>0</v>
      </c>
      <c r="J8" s="152"/>
    </row>
    <row r="9" spans="1:10" ht="18.75" x14ac:dyDescent="0.25">
      <c r="C9" s="150" t="s">
        <v>9</v>
      </c>
      <c r="D9" s="151" t="s">
        <v>10</v>
      </c>
      <c r="H9" s="163">
        <f>H157</f>
        <v>5</v>
      </c>
      <c r="I9" s="158">
        <f>J157</f>
        <v>210000</v>
      </c>
      <c r="J9" s="152"/>
    </row>
    <row r="10" spans="1:10" ht="18.75" x14ac:dyDescent="0.25">
      <c r="C10" s="150" t="s">
        <v>11</v>
      </c>
      <c r="D10" s="151" t="s">
        <v>12</v>
      </c>
      <c r="H10" s="163">
        <f>H166</f>
        <v>20</v>
      </c>
      <c r="I10" s="158">
        <f>J166</f>
        <v>0</v>
      </c>
      <c r="J10" s="152"/>
    </row>
    <row r="11" spans="1:10" ht="18.75" x14ac:dyDescent="0.25">
      <c r="B11" s="148">
        <v>2</v>
      </c>
      <c r="C11" s="149" t="s">
        <v>13</v>
      </c>
      <c r="H11" s="163"/>
      <c r="I11" s="147"/>
      <c r="J11" s="157">
        <f>J199</f>
        <v>0</v>
      </c>
    </row>
    <row r="12" spans="1:10" ht="15.75" x14ac:dyDescent="0.25">
      <c r="C12" s="150" t="s">
        <v>14</v>
      </c>
      <c r="D12" s="151" t="s">
        <v>15</v>
      </c>
      <c r="H12" s="163">
        <f>H200</f>
        <v>13</v>
      </c>
      <c r="I12" s="158">
        <f>J200</f>
        <v>0</v>
      </c>
    </row>
    <row r="13" spans="1:10" ht="18.75" x14ac:dyDescent="0.25">
      <c r="B13" s="148">
        <v>3</v>
      </c>
      <c r="C13" s="149" t="s">
        <v>16</v>
      </c>
      <c r="H13" s="163"/>
      <c r="I13" s="147"/>
      <c r="J13" s="157">
        <f>J219</f>
        <v>1160000</v>
      </c>
    </row>
    <row r="14" spans="1:10" ht="18.75" x14ac:dyDescent="0.25">
      <c r="C14" s="150" t="s">
        <v>17</v>
      </c>
      <c r="D14" s="151" t="s">
        <v>18</v>
      </c>
      <c r="H14" s="163">
        <f>H220</f>
        <v>10</v>
      </c>
      <c r="I14" s="158">
        <f>J220</f>
        <v>1160000</v>
      </c>
      <c r="J14" s="152"/>
    </row>
    <row r="15" spans="1:10" ht="18.75" x14ac:dyDescent="0.25">
      <c r="B15" s="148">
        <v>4</v>
      </c>
      <c r="C15" s="149" t="s">
        <v>19</v>
      </c>
      <c r="H15" s="163"/>
      <c r="I15" s="147"/>
      <c r="J15" s="157">
        <f>J249</f>
        <v>0</v>
      </c>
    </row>
    <row r="16" spans="1:10" ht="18.75" x14ac:dyDescent="0.25">
      <c r="C16" s="150" t="s">
        <v>20</v>
      </c>
      <c r="D16" s="151" t="s">
        <v>21</v>
      </c>
      <c r="H16" s="163">
        <f>H250</f>
        <v>36</v>
      </c>
      <c r="I16" s="158">
        <f>J250</f>
        <v>0</v>
      </c>
      <c r="J16" s="152"/>
    </row>
    <row r="17" spans="2:10" ht="18.75" x14ac:dyDescent="0.25">
      <c r="C17" s="150" t="s">
        <v>22</v>
      </c>
      <c r="D17" s="151" t="s">
        <v>23</v>
      </c>
      <c r="H17" s="163">
        <f>H315</f>
        <v>14</v>
      </c>
      <c r="I17" s="158">
        <f>J315</f>
        <v>0</v>
      </c>
      <c r="J17" s="152"/>
    </row>
    <row r="18" spans="2:10" ht="18.75" x14ac:dyDescent="0.25">
      <c r="B18" s="148">
        <v>5</v>
      </c>
      <c r="C18" s="149" t="s">
        <v>24</v>
      </c>
      <c r="H18" s="163"/>
      <c r="I18" s="147"/>
      <c r="J18" s="157">
        <f>J332</f>
        <v>50000</v>
      </c>
    </row>
    <row r="19" spans="2:10" ht="18.75" x14ac:dyDescent="0.25">
      <c r="C19" s="150" t="s">
        <v>25</v>
      </c>
      <c r="D19" s="151" t="s">
        <v>26</v>
      </c>
      <c r="H19" s="163">
        <f>H333</f>
        <v>8</v>
      </c>
      <c r="I19" s="158">
        <f>J333</f>
        <v>50000</v>
      </c>
      <c r="J19" s="152"/>
    </row>
    <row r="20" spans="2:10" ht="18.75" x14ac:dyDescent="0.25">
      <c r="C20" s="150" t="s">
        <v>27</v>
      </c>
      <c r="D20" s="151" t="s">
        <v>28</v>
      </c>
      <c r="H20" s="163">
        <f>H343</f>
        <v>17</v>
      </c>
      <c r="I20" s="158">
        <f>J343</f>
        <v>0</v>
      </c>
      <c r="J20" s="152"/>
    </row>
    <row r="21" spans="2:10" ht="18.75" x14ac:dyDescent="0.25">
      <c r="C21" s="150" t="s">
        <v>29</v>
      </c>
      <c r="D21" s="151" t="s">
        <v>30</v>
      </c>
      <c r="H21" s="163">
        <f>H362</f>
        <v>5</v>
      </c>
      <c r="I21" s="158">
        <f>J362</f>
        <v>0</v>
      </c>
      <c r="J21" s="152"/>
    </row>
    <row r="22" spans="2:10" ht="18.75" x14ac:dyDescent="0.25">
      <c r="B22" s="148">
        <v>6</v>
      </c>
      <c r="C22" s="149" t="s">
        <v>31</v>
      </c>
      <c r="H22" s="163"/>
      <c r="I22" s="147"/>
      <c r="J22" s="157">
        <f>J368</f>
        <v>0</v>
      </c>
    </row>
    <row r="23" spans="2:10" ht="18.75" x14ac:dyDescent="0.25">
      <c r="C23" s="150" t="s">
        <v>32</v>
      </c>
      <c r="D23" s="151" t="s">
        <v>33</v>
      </c>
      <c r="E23" s="4"/>
      <c r="H23" s="163">
        <f>H369</f>
        <v>9</v>
      </c>
      <c r="I23" s="158">
        <f>J369</f>
        <v>0</v>
      </c>
      <c r="J23" s="152"/>
    </row>
    <row r="24" spans="2:10" ht="18.75" x14ac:dyDescent="0.25">
      <c r="C24" s="150" t="s">
        <v>34</v>
      </c>
      <c r="D24" s="151" t="s">
        <v>35</v>
      </c>
      <c r="E24" s="4"/>
      <c r="H24" s="163">
        <f>H380</f>
        <v>7</v>
      </c>
      <c r="I24" s="158">
        <f>J380</f>
        <v>0</v>
      </c>
      <c r="J24" s="152"/>
    </row>
    <row r="25" spans="2:10" ht="18.75" x14ac:dyDescent="0.25">
      <c r="C25" s="150" t="s">
        <v>36</v>
      </c>
      <c r="D25" s="151" t="s">
        <v>37</v>
      </c>
      <c r="E25" s="4"/>
      <c r="H25" s="163">
        <f>H388</f>
        <v>10</v>
      </c>
      <c r="I25" s="158">
        <f>J388</f>
        <v>0</v>
      </c>
      <c r="J25" s="152"/>
    </row>
    <row r="26" spans="2:10" ht="18.75" x14ac:dyDescent="0.25">
      <c r="C26" s="150" t="s">
        <v>38</v>
      </c>
      <c r="D26" s="151" t="s">
        <v>39</v>
      </c>
      <c r="E26" s="4"/>
      <c r="H26" s="163">
        <f>H401</f>
        <v>5</v>
      </c>
      <c r="I26" s="158">
        <f>J401</f>
        <v>0</v>
      </c>
      <c r="J26" s="152"/>
    </row>
    <row r="27" spans="2:10" ht="18.75" x14ac:dyDescent="0.25">
      <c r="C27" s="150" t="s">
        <v>40</v>
      </c>
      <c r="D27" s="151" t="s">
        <v>41</v>
      </c>
      <c r="E27" s="4"/>
      <c r="H27" s="163">
        <f>H407</f>
        <v>8</v>
      </c>
      <c r="I27" s="158">
        <f>J407</f>
        <v>0</v>
      </c>
      <c r="J27" s="152"/>
    </row>
    <row r="28" spans="2:10" ht="18.75" x14ac:dyDescent="0.25">
      <c r="C28" s="150" t="s">
        <v>42</v>
      </c>
      <c r="D28" s="151" t="s">
        <v>43</v>
      </c>
      <c r="E28" s="4"/>
      <c r="H28" s="163">
        <f>H416</f>
        <v>14</v>
      </c>
      <c r="I28" s="158">
        <f>J416</f>
        <v>0</v>
      </c>
      <c r="J28" s="152"/>
    </row>
    <row r="29" spans="2:10" ht="18.75" x14ac:dyDescent="0.25">
      <c r="B29" s="148">
        <v>7</v>
      </c>
      <c r="C29" s="149" t="s">
        <v>44</v>
      </c>
      <c r="H29" s="163"/>
      <c r="I29" s="147"/>
      <c r="J29" s="157">
        <f>J436</f>
        <v>250000</v>
      </c>
    </row>
    <row r="30" spans="2:10" ht="18.75" x14ac:dyDescent="0.25">
      <c r="C30" s="150" t="s">
        <v>45</v>
      </c>
      <c r="D30" s="151" t="s">
        <v>46</v>
      </c>
      <c r="H30" s="163">
        <f>H437</f>
        <v>9</v>
      </c>
      <c r="I30" s="158">
        <f>J437</f>
        <v>0</v>
      </c>
      <c r="J30" s="152"/>
    </row>
    <row r="31" spans="2:10" ht="18.75" x14ac:dyDescent="0.25">
      <c r="C31" s="150" t="s">
        <v>47</v>
      </c>
      <c r="D31" s="151" t="s">
        <v>48</v>
      </c>
      <c r="H31" s="163">
        <f>H447</f>
        <v>5</v>
      </c>
      <c r="I31" s="158">
        <f>J447</f>
        <v>0</v>
      </c>
      <c r="J31" s="152"/>
    </row>
    <row r="32" spans="2:10" ht="18.75" x14ac:dyDescent="0.25">
      <c r="C32" s="150" t="s">
        <v>49</v>
      </c>
      <c r="D32" s="151" t="s">
        <v>50</v>
      </c>
      <c r="H32" s="163">
        <f>H454</f>
        <v>10</v>
      </c>
      <c r="I32" s="158">
        <f>J454</f>
        <v>0</v>
      </c>
      <c r="J32" s="152"/>
    </row>
    <row r="33" spans="2:10" ht="18.75" x14ac:dyDescent="0.25">
      <c r="C33" s="150" t="s">
        <v>51</v>
      </c>
      <c r="D33" s="151" t="s">
        <v>52</v>
      </c>
      <c r="H33" s="163">
        <f>H465</f>
        <v>9</v>
      </c>
      <c r="I33" s="158">
        <f>J465</f>
        <v>0</v>
      </c>
      <c r="J33" s="152"/>
    </row>
    <row r="34" spans="2:10" ht="18.75" x14ac:dyDescent="0.25">
      <c r="C34" s="150" t="s">
        <v>53</v>
      </c>
      <c r="D34" s="151" t="s">
        <v>54</v>
      </c>
      <c r="H34" s="163">
        <f>H479</f>
        <v>7</v>
      </c>
      <c r="I34" s="158">
        <f>J479</f>
        <v>0</v>
      </c>
      <c r="J34" s="152"/>
    </row>
    <row r="35" spans="2:10" ht="18.75" x14ac:dyDescent="0.25">
      <c r="C35" s="150" t="s">
        <v>55</v>
      </c>
      <c r="D35" s="151" t="s">
        <v>56</v>
      </c>
      <c r="E35" s="3"/>
      <c r="H35" s="163">
        <f>H487</f>
        <v>7</v>
      </c>
      <c r="I35" s="158">
        <f>J487</f>
        <v>250000</v>
      </c>
      <c r="J35" s="152"/>
    </row>
    <row r="36" spans="2:10" ht="18.75" x14ac:dyDescent="0.25">
      <c r="C36" s="150" t="s">
        <v>57</v>
      </c>
      <c r="D36" s="151" t="s">
        <v>58</v>
      </c>
      <c r="E36" s="3"/>
      <c r="H36" s="163">
        <f>H497</f>
        <v>16</v>
      </c>
      <c r="I36" s="158">
        <f>J497</f>
        <v>0</v>
      </c>
      <c r="J36" s="152"/>
    </row>
    <row r="37" spans="2:10" x14ac:dyDescent="0.25">
      <c r="B37" s="1"/>
      <c r="C37" s="1"/>
    </row>
    <row r="38" spans="2:10" ht="23.25" x14ac:dyDescent="0.25">
      <c r="B38" s="1"/>
      <c r="C38" s="1"/>
      <c r="I38" s="153" t="s">
        <v>59</v>
      </c>
      <c r="J38" s="146">
        <f>J7+J11+J13+J15+J18+J22+J29</f>
        <v>1670000</v>
      </c>
    </row>
    <row r="39" spans="2:10" ht="15.75" x14ac:dyDescent="0.25">
      <c r="B39" s="1"/>
      <c r="C39" s="1"/>
      <c r="I39" s="154"/>
      <c r="J39" s="147"/>
    </row>
    <row r="40" spans="2:10" ht="23.25" x14ac:dyDescent="0.25">
      <c r="B40" s="1"/>
      <c r="C40" s="1"/>
      <c r="I40" s="153" t="s">
        <v>60</v>
      </c>
      <c r="J40" s="146">
        <f>J38*15/100</f>
        <v>250500</v>
      </c>
    </row>
    <row r="41" spans="2:10" ht="16.5" thickBot="1" x14ac:dyDescent="0.3">
      <c r="B41" s="1"/>
      <c r="C41" s="1"/>
      <c r="I41" s="154"/>
      <c r="J41" s="147"/>
    </row>
    <row r="42" spans="2:10" ht="29.25" thickBot="1" x14ac:dyDescent="0.3">
      <c r="B42" s="1"/>
      <c r="C42" s="1"/>
      <c r="I42" s="155" t="s">
        <v>61</v>
      </c>
      <c r="J42" s="156">
        <f>J38+J40</f>
        <v>1920500</v>
      </c>
    </row>
    <row r="43" spans="2:10" x14ac:dyDescent="0.25">
      <c r="B43" s="1"/>
      <c r="C43" s="1"/>
    </row>
    <row r="44" spans="2:10" ht="10.15" customHeight="1" x14ac:dyDescent="0.25">
      <c r="B44" s="1"/>
      <c r="C44" s="1"/>
    </row>
    <row r="45" spans="2:10" s="3" customFormat="1" ht="30" customHeight="1" x14ac:dyDescent="0.25">
      <c r="B45" s="60" t="s">
        <v>62</v>
      </c>
      <c r="C45" s="60" t="s">
        <v>63</v>
      </c>
      <c r="D45" s="60" t="s">
        <v>64</v>
      </c>
      <c r="E45" s="60" t="s">
        <v>65</v>
      </c>
      <c r="F45" s="60" t="s">
        <v>66</v>
      </c>
      <c r="G45" s="61" t="s">
        <v>67</v>
      </c>
      <c r="H45" s="38" t="s">
        <v>68</v>
      </c>
      <c r="I45" s="39" t="s">
        <v>69</v>
      </c>
      <c r="J45" s="39" t="s">
        <v>70</v>
      </c>
    </row>
    <row r="46" spans="2:10" s="3" customFormat="1" ht="10.15" customHeight="1" x14ac:dyDescent="0.25">
      <c r="B46"/>
      <c r="C46"/>
      <c r="D46"/>
      <c r="E46"/>
      <c r="F46"/>
      <c r="G46"/>
      <c r="H46"/>
      <c r="I46"/>
      <c r="J46"/>
    </row>
    <row r="47" spans="2:10" ht="30" customHeight="1" x14ac:dyDescent="0.25">
      <c r="B47" s="69">
        <v>1</v>
      </c>
      <c r="C47" s="70" t="s">
        <v>6</v>
      </c>
      <c r="D47" s="71"/>
      <c r="E47" s="72"/>
      <c r="F47" s="72"/>
      <c r="G47" s="73"/>
      <c r="H47" s="74"/>
      <c r="I47" s="145" t="s">
        <v>71</v>
      </c>
      <c r="J47" s="145">
        <f>J48+J157+J166</f>
        <v>210000</v>
      </c>
    </row>
    <row r="48" spans="2:10" ht="30" customHeight="1" x14ac:dyDescent="0.25">
      <c r="B48" s="62">
        <v>1</v>
      </c>
      <c r="C48" s="63" t="s">
        <v>7</v>
      </c>
      <c r="D48" s="66" t="s">
        <v>8</v>
      </c>
      <c r="E48" s="5"/>
      <c r="F48" s="5"/>
      <c r="G48" s="8"/>
      <c r="H48" s="164" cm="1">
        <f t="array" ref="H48">AREAS(Rates1_0102)-COUNTA(Rates1_0102)</f>
        <v>40</v>
      </c>
      <c r="I48" s="144" t="s">
        <v>72</v>
      </c>
      <c r="J48" s="144">
        <f>SUM(J49:J156)</f>
        <v>0</v>
      </c>
    </row>
    <row r="49" spans="2:10" s="3" customFormat="1" ht="30" customHeight="1" x14ac:dyDescent="0.25">
      <c r="B49" s="20"/>
      <c r="C49" s="21"/>
      <c r="D49" s="21"/>
      <c r="E49" s="21"/>
      <c r="F49" s="21"/>
      <c r="G49" s="86" t="s">
        <v>73</v>
      </c>
      <c r="H49" s="41"/>
      <c r="I49" s="54"/>
      <c r="J49" s="55"/>
    </row>
    <row r="50" spans="2:10" ht="30" customHeight="1" x14ac:dyDescent="0.25">
      <c r="B50" s="22">
        <v>1</v>
      </c>
      <c r="C50" s="13" t="s">
        <v>7</v>
      </c>
      <c r="D50" s="13">
        <v>1</v>
      </c>
      <c r="E50" s="15" t="s">
        <v>74</v>
      </c>
      <c r="F50" s="13" t="s">
        <v>75</v>
      </c>
      <c r="G50" s="15" t="s">
        <v>76</v>
      </c>
      <c r="H50" s="35">
        <v>1000000</v>
      </c>
      <c r="I50" s="56">
        <v>1</v>
      </c>
      <c r="J50" s="44">
        <f>H50*I50</f>
        <v>1000000</v>
      </c>
    </row>
    <row r="51" spans="2:10" ht="30" customHeight="1" x14ac:dyDescent="0.25">
      <c r="B51" s="23">
        <v>1</v>
      </c>
      <c r="C51" s="4" t="s">
        <v>7</v>
      </c>
      <c r="D51" s="4">
        <v>2</v>
      </c>
      <c r="E51" s="15" t="s">
        <v>74</v>
      </c>
      <c r="F51" s="4" t="s">
        <v>77</v>
      </c>
      <c r="G51" s="7" t="s">
        <v>78</v>
      </c>
      <c r="H51" s="35">
        <v>1000000</v>
      </c>
      <c r="I51" s="34"/>
      <c r="J51" s="44">
        <f>H51*I51/100</f>
        <v>0</v>
      </c>
    </row>
    <row r="52" spans="2:10" ht="30" customHeight="1" x14ac:dyDescent="0.25">
      <c r="B52" s="33">
        <v>1</v>
      </c>
      <c r="C52" s="16" t="s">
        <v>7</v>
      </c>
      <c r="D52" s="16">
        <v>3</v>
      </c>
      <c r="E52" s="15" t="s">
        <v>74</v>
      </c>
      <c r="F52" s="16" t="s">
        <v>75</v>
      </c>
      <c r="G52" s="18" t="s">
        <v>79</v>
      </c>
      <c r="H52" s="35">
        <v>3000000</v>
      </c>
      <c r="I52" s="56">
        <v>1</v>
      </c>
      <c r="J52" s="44">
        <f t="shared" ref="J52:J58" si="0">H52*I52</f>
        <v>3000000</v>
      </c>
    </row>
    <row r="53" spans="2:10" ht="30" customHeight="1" x14ac:dyDescent="0.25">
      <c r="B53" s="33">
        <v>1</v>
      </c>
      <c r="C53" s="16" t="s">
        <v>7</v>
      </c>
      <c r="D53" s="16">
        <v>4</v>
      </c>
      <c r="E53" s="15" t="s">
        <v>74</v>
      </c>
      <c r="F53" s="16" t="s">
        <v>77</v>
      </c>
      <c r="G53" s="18" t="s">
        <v>78</v>
      </c>
      <c r="H53" s="35">
        <v>3000000</v>
      </c>
      <c r="I53" s="34"/>
      <c r="J53" s="44">
        <f>H53*I53/100</f>
        <v>0</v>
      </c>
    </row>
    <row r="54" spans="2:10" ht="30" customHeight="1" x14ac:dyDescent="0.25">
      <c r="B54" s="22">
        <v>1</v>
      </c>
      <c r="C54" s="13" t="s">
        <v>7</v>
      </c>
      <c r="D54" s="13">
        <v>5</v>
      </c>
      <c r="E54" s="15" t="s">
        <v>74</v>
      </c>
      <c r="F54" s="13" t="s">
        <v>75</v>
      </c>
      <c r="G54" s="15" t="s">
        <v>80</v>
      </c>
      <c r="H54" s="35">
        <v>6000000</v>
      </c>
      <c r="I54" s="56">
        <v>1</v>
      </c>
      <c r="J54" s="44">
        <f t="shared" si="0"/>
        <v>6000000</v>
      </c>
    </row>
    <row r="55" spans="2:10" ht="30" customHeight="1" x14ac:dyDescent="0.25">
      <c r="B55" s="33">
        <v>1</v>
      </c>
      <c r="C55" s="16" t="s">
        <v>7</v>
      </c>
      <c r="D55" s="16">
        <v>6</v>
      </c>
      <c r="E55" s="15" t="s">
        <v>74</v>
      </c>
      <c r="F55" s="16" t="s">
        <v>77</v>
      </c>
      <c r="G55" s="18" t="s">
        <v>78</v>
      </c>
      <c r="H55" s="35">
        <v>6000000</v>
      </c>
      <c r="I55" s="34"/>
      <c r="J55" s="44">
        <f>H55*I55/100</f>
        <v>0</v>
      </c>
    </row>
    <row r="56" spans="2:10" ht="30" customHeight="1" x14ac:dyDescent="0.25">
      <c r="B56" s="33">
        <v>1</v>
      </c>
      <c r="C56" s="16" t="s">
        <v>7</v>
      </c>
      <c r="D56" s="16">
        <v>7</v>
      </c>
      <c r="E56" s="15" t="s">
        <v>74</v>
      </c>
      <c r="F56" s="16" t="s">
        <v>75</v>
      </c>
      <c r="G56" s="18" t="s">
        <v>81</v>
      </c>
      <c r="H56" s="35">
        <v>10000000</v>
      </c>
      <c r="I56" s="56">
        <v>1</v>
      </c>
      <c r="J56" s="44">
        <f t="shared" si="0"/>
        <v>10000000</v>
      </c>
    </row>
    <row r="57" spans="2:10" ht="30" customHeight="1" x14ac:dyDescent="0.25">
      <c r="B57" s="33">
        <v>1</v>
      </c>
      <c r="C57" s="16" t="s">
        <v>7</v>
      </c>
      <c r="D57" s="16">
        <v>8</v>
      </c>
      <c r="E57" s="15" t="s">
        <v>74</v>
      </c>
      <c r="F57" s="16" t="s">
        <v>77</v>
      </c>
      <c r="G57" s="18" t="s">
        <v>78</v>
      </c>
      <c r="H57" s="35">
        <v>10000000</v>
      </c>
      <c r="I57" s="34"/>
      <c r="J57" s="44">
        <f>H57*I57/100</f>
        <v>0</v>
      </c>
    </row>
    <row r="58" spans="2:10" ht="30" customHeight="1" x14ac:dyDescent="0.25">
      <c r="B58" s="33">
        <v>1</v>
      </c>
      <c r="C58" s="16" t="s">
        <v>7</v>
      </c>
      <c r="D58" s="16">
        <v>9</v>
      </c>
      <c r="E58" s="15" t="s">
        <v>74</v>
      </c>
      <c r="F58" s="16" t="s">
        <v>75</v>
      </c>
      <c r="G58" s="18" t="s">
        <v>82</v>
      </c>
      <c r="H58" s="35">
        <v>20000000</v>
      </c>
      <c r="I58" s="56">
        <v>1</v>
      </c>
      <c r="J58" s="44">
        <f t="shared" si="0"/>
        <v>20000000</v>
      </c>
    </row>
    <row r="59" spans="2:10" ht="30" customHeight="1" x14ac:dyDescent="0.25">
      <c r="B59" s="22">
        <v>1</v>
      </c>
      <c r="C59" s="13" t="s">
        <v>7</v>
      </c>
      <c r="D59" s="13">
        <v>10</v>
      </c>
      <c r="E59" s="15" t="s">
        <v>74</v>
      </c>
      <c r="F59" s="13" t="s">
        <v>77</v>
      </c>
      <c r="G59" s="15" t="s">
        <v>78</v>
      </c>
      <c r="H59" s="35">
        <v>20000000</v>
      </c>
      <c r="I59" s="34"/>
      <c r="J59" s="44">
        <f>H59*I59/100</f>
        <v>0</v>
      </c>
    </row>
    <row r="60" spans="2:10" ht="30" customHeight="1" x14ac:dyDescent="0.25">
      <c r="B60" s="22"/>
      <c r="C60" s="13"/>
      <c r="D60" s="13"/>
      <c r="E60" s="14"/>
      <c r="F60" s="13"/>
      <c r="G60" s="75" t="s">
        <v>83</v>
      </c>
      <c r="H60" s="36"/>
      <c r="I60" s="57"/>
      <c r="J60" s="44"/>
    </row>
    <row r="61" spans="2:10" ht="30" customHeight="1" x14ac:dyDescent="0.25">
      <c r="B61" s="22">
        <v>1</v>
      </c>
      <c r="C61" s="13" t="s">
        <v>7</v>
      </c>
      <c r="D61" s="13">
        <v>11</v>
      </c>
      <c r="E61" s="15" t="s">
        <v>74</v>
      </c>
      <c r="F61" s="13" t="s">
        <v>75</v>
      </c>
      <c r="G61" s="15" t="s">
        <v>76</v>
      </c>
      <c r="H61" s="35">
        <v>1000000</v>
      </c>
      <c r="I61" s="56">
        <v>1</v>
      </c>
      <c r="J61" s="44">
        <f t="shared" ref="J61:J69" si="1">H61*I61</f>
        <v>1000000</v>
      </c>
    </row>
    <row r="62" spans="2:10" ht="30" customHeight="1" x14ac:dyDescent="0.25">
      <c r="B62" s="23">
        <v>1</v>
      </c>
      <c r="C62" s="4" t="s">
        <v>7</v>
      </c>
      <c r="D62" s="4">
        <v>12</v>
      </c>
      <c r="E62" s="15" t="s">
        <v>74</v>
      </c>
      <c r="F62" s="4" t="s">
        <v>77</v>
      </c>
      <c r="G62" s="7" t="s">
        <v>78</v>
      </c>
      <c r="H62" s="35">
        <v>1000000</v>
      </c>
      <c r="I62" s="34"/>
      <c r="J62" s="44">
        <f>H62*I62/100</f>
        <v>0</v>
      </c>
    </row>
    <row r="63" spans="2:10" ht="30" customHeight="1" x14ac:dyDescent="0.25">
      <c r="B63" s="22">
        <v>1</v>
      </c>
      <c r="C63" s="13" t="s">
        <v>7</v>
      </c>
      <c r="D63" s="13">
        <v>13</v>
      </c>
      <c r="E63" s="15" t="s">
        <v>74</v>
      </c>
      <c r="F63" s="13" t="s">
        <v>75</v>
      </c>
      <c r="G63" s="15" t="s">
        <v>79</v>
      </c>
      <c r="H63" s="35">
        <v>3000000</v>
      </c>
      <c r="I63" s="56">
        <v>1</v>
      </c>
      <c r="J63" s="44">
        <f t="shared" si="1"/>
        <v>3000000</v>
      </c>
    </row>
    <row r="64" spans="2:10" ht="30" customHeight="1" x14ac:dyDescent="0.25">
      <c r="B64" s="23">
        <v>1</v>
      </c>
      <c r="C64" s="4" t="s">
        <v>7</v>
      </c>
      <c r="D64" s="4">
        <v>14</v>
      </c>
      <c r="E64" s="15" t="s">
        <v>74</v>
      </c>
      <c r="F64" s="4" t="s">
        <v>77</v>
      </c>
      <c r="G64" s="7" t="s">
        <v>78</v>
      </c>
      <c r="H64" s="35">
        <v>3000000</v>
      </c>
      <c r="I64" s="34"/>
      <c r="J64" s="44">
        <f>H64*I64/100</f>
        <v>0</v>
      </c>
    </row>
    <row r="65" spans="2:10" ht="30" customHeight="1" x14ac:dyDescent="0.25">
      <c r="B65" s="22">
        <v>1</v>
      </c>
      <c r="C65" s="13" t="s">
        <v>7</v>
      </c>
      <c r="D65" s="13">
        <v>15</v>
      </c>
      <c r="E65" s="15" t="s">
        <v>74</v>
      </c>
      <c r="F65" s="13" t="s">
        <v>75</v>
      </c>
      <c r="G65" s="15" t="s">
        <v>80</v>
      </c>
      <c r="H65" s="35">
        <v>6000000</v>
      </c>
      <c r="I65" s="56">
        <v>1</v>
      </c>
      <c r="J65" s="44">
        <f t="shared" si="1"/>
        <v>6000000</v>
      </c>
    </row>
    <row r="66" spans="2:10" ht="30" customHeight="1" x14ac:dyDescent="0.25">
      <c r="B66" s="23">
        <v>1</v>
      </c>
      <c r="C66" s="4" t="s">
        <v>7</v>
      </c>
      <c r="D66" s="4">
        <v>16</v>
      </c>
      <c r="E66" s="15" t="s">
        <v>74</v>
      </c>
      <c r="F66" s="4" t="s">
        <v>77</v>
      </c>
      <c r="G66" s="7" t="s">
        <v>78</v>
      </c>
      <c r="H66" s="35">
        <v>6000000</v>
      </c>
      <c r="I66" s="34"/>
      <c r="J66" s="44">
        <f>H66*I66/100</f>
        <v>0</v>
      </c>
    </row>
    <row r="67" spans="2:10" ht="30" customHeight="1" x14ac:dyDescent="0.25">
      <c r="B67" s="22">
        <v>1</v>
      </c>
      <c r="C67" s="13" t="s">
        <v>7</v>
      </c>
      <c r="D67" s="13">
        <v>17</v>
      </c>
      <c r="E67" s="15" t="s">
        <v>74</v>
      </c>
      <c r="F67" s="13" t="s">
        <v>75</v>
      </c>
      <c r="G67" s="15" t="s">
        <v>81</v>
      </c>
      <c r="H67" s="35">
        <v>10000000</v>
      </c>
      <c r="I67" s="56">
        <v>1</v>
      </c>
      <c r="J67" s="44">
        <f t="shared" si="1"/>
        <v>10000000</v>
      </c>
    </row>
    <row r="68" spans="2:10" ht="30" customHeight="1" x14ac:dyDescent="0.25">
      <c r="B68" s="23">
        <v>1</v>
      </c>
      <c r="C68" s="4" t="s">
        <v>7</v>
      </c>
      <c r="D68" s="4">
        <v>18</v>
      </c>
      <c r="E68" s="15" t="s">
        <v>74</v>
      </c>
      <c r="F68" s="4" t="s">
        <v>77</v>
      </c>
      <c r="G68" s="7" t="s">
        <v>78</v>
      </c>
      <c r="H68" s="35">
        <v>10000000</v>
      </c>
      <c r="I68" s="34"/>
      <c r="J68" s="44">
        <f>H68*I68/100</f>
        <v>0</v>
      </c>
    </row>
    <row r="69" spans="2:10" ht="30" customHeight="1" x14ac:dyDescent="0.25">
      <c r="B69" s="22">
        <v>1</v>
      </c>
      <c r="C69" s="13" t="s">
        <v>7</v>
      </c>
      <c r="D69" s="13">
        <v>19</v>
      </c>
      <c r="E69" s="15" t="s">
        <v>74</v>
      </c>
      <c r="F69" s="13" t="s">
        <v>75</v>
      </c>
      <c r="G69" s="15" t="s">
        <v>82</v>
      </c>
      <c r="H69" s="35">
        <v>20000000</v>
      </c>
      <c r="I69" s="56">
        <v>1</v>
      </c>
      <c r="J69" s="44">
        <f t="shared" si="1"/>
        <v>20000000</v>
      </c>
    </row>
    <row r="70" spans="2:10" ht="30" customHeight="1" x14ac:dyDescent="0.25">
      <c r="B70" s="24">
        <v>1</v>
      </c>
      <c r="C70" s="12" t="s">
        <v>7</v>
      </c>
      <c r="D70" s="12">
        <v>20</v>
      </c>
      <c r="E70" s="15" t="s">
        <v>74</v>
      </c>
      <c r="F70" s="12" t="s">
        <v>77</v>
      </c>
      <c r="G70" s="10" t="s">
        <v>78</v>
      </c>
      <c r="H70" s="35">
        <v>20000000</v>
      </c>
      <c r="I70" s="34"/>
      <c r="J70" s="44">
        <f>H70*I70/100</f>
        <v>0</v>
      </c>
    </row>
    <row r="71" spans="2:10" ht="49.9" customHeight="1" x14ac:dyDescent="0.25">
      <c r="B71" s="33"/>
      <c r="C71" s="16"/>
      <c r="D71" s="16"/>
      <c r="E71" s="17"/>
      <c r="F71" s="16"/>
      <c r="G71" s="76" t="s">
        <v>84</v>
      </c>
      <c r="H71" s="40"/>
      <c r="I71" s="58"/>
      <c r="J71" s="47"/>
    </row>
    <row r="72" spans="2:10" ht="27" customHeight="1" x14ac:dyDescent="0.25">
      <c r="B72" s="22">
        <v>1</v>
      </c>
      <c r="C72" s="13" t="s">
        <v>7</v>
      </c>
      <c r="D72" s="13">
        <v>21</v>
      </c>
      <c r="E72" s="14" t="s">
        <v>85</v>
      </c>
      <c r="F72" s="13" t="s">
        <v>75</v>
      </c>
      <c r="G72" s="15" t="s">
        <v>76</v>
      </c>
      <c r="H72" s="35">
        <v>1000000</v>
      </c>
      <c r="I72" s="56">
        <v>1</v>
      </c>
      <c r="J72" s="44">
        <f t="shared" ref="J72:J82" si="2">H72*I72</f>
        <v>1000000</v>
      </c>
    </row>
    <row r="73" spans="2:10" ht="27" customHeight="1" x14ac:dyDescent="0.25">
      <c r="B73" s="23">
        <v>1</v>
      </c>
      <c r="C73" s="4" t="s">
        <v>7</v>
      </c>
      <c r="D73" s="4">
        <v>22</v>
      </c>
      <c r="E73" s="1" t="s">
        <v>85</v>
      </c>
      <c r="F73" s="4" t="s">
        <v>77</v>
      </c>
      <c r="G73" s="7" t="s">
        <v>78</v>
      </c>
      <c r="H73" s="35">
        <v>1000000</v>
      </c>
      <c r="I73" s="34"/>
      <c r="J73" s="44">
        <f>H73*I73/100</f>
        <v>0</v>
      </c>
    </row>
    <row r="74" spans="2:10" ht="27" customHeight="1" x14ac:dyDescent="0.25">
      <c r="B74" s="22">
        <v>1</v>
      </c>
      <c r="C74" s="13" t="s">
        <v>7</v>
      </c>
      <c r="D74" s="13">
        <v>23</v>
      </c>
      <c r="E74" s="14" t="s">
        <v>85</v>
      </c>
      <c r="F74" s="13" t="s">
        <v>75</v>
      </c>
      <c r="G74" s="15" t="s">
        <v>79</v>
      </c>
      <c r="H74" s="35">
        <v>3000000</v>
      </c>
      <c r="I74" s="56">
        <v>1</v>
      </c>
      <c r="J74" s="44">
        <f t="shared" si="2"/>
        <v>3000000</v>
      </c>
    </row>
    <row r="75" spans="2:10" ht="27" customHeight="1" x14ac:dyDescent="0.25">
      <c r="B75" s="23">
        <v>1</v>
      </c>
      <c r="C75" s="4" t="s">
        <v>7</v>
      </c>
      <c r="D75" s="4">
        <v>24</v>
      </c>
      <c r="E75" s="1" t="s">
        <v>85</v>
      </c>
      <c r="F75" s="4" t="s">
        <v>77</v>
      </c>
      <c r="G75" s="7" t="s">
        <v>78</v>
      </c>
      <c r="H75" s="35">
        <v>3000000</v>
      </c>
      <c r="I75" s="34"/>
      <c r="J75" s="44">
        <f>H75*I75/100</f>
        <v>0</v>
      </c>
    </row>
    <row r="76" spans="2:10" ht="27" customHeight="1" x14ac:dyDescent="0.25">
      <c r="B76" s="22">
        <v>1</v>
      </c>
      <c r="C76" s="13" t="s">
        <v>7</v>
      </c>
      <c r="D76" s="13">
        <v>25</v>
      </c>
      <c r="E76" s="14" t="s">
        <v>85</v>
      </c>
      <c r="F76" s="13" t="s">
        <v>75</v>
      </c>
      <c r="G76" s="15" t="s">
        <v>80</v>
      </c>
      <c r="H76" s="35">
        <v>6000000</v>
      </c>
      <c r="I76" s="56">
        <v>1</v>
      </c>
      <c r="J76" s="44">
        <f t="shared" si="2"/>
        <v>6000000</v>
      </c>
    </row>
    <row r="77" spans="2:10" ht="27" customHeight="1" x14ac:dyDescent="0.25">
      <c r="B77" s="23">
        <v>1</v>
      </c>
      <c r="C77" s="4" t="s">
        <v>7</v>
      </c>
      <c r="D77" s="4">
        <v>26</v>
      </c>
      <c r="E77" s="1" t="s">
        <v>85</v>
      </c>
      <c r="F77" s="4" t="s">
        <v>77</v>
      </c>
      <c r="G77" s="7" t="s">
        <v>78</v>
      </c>
      <c r="H77" s="35">
        <v>6000000</v>
      </c>
      <c r="I77" s="34"/>
      <c r="J77" s="44">
        <f>H77*I77/100</f>
        <v>0</v>
      </c>
    </row>
    <row r="78" spans="2:10" ht="27" customHeight="1" x14ac:dyDescent="0.25">
      <c r="B78" s="22">
        <v>1</v>
      </c>
      <c r="C78" s="13" t="s">
        <v>7</v>
      </c>
      <c r="D78" s="13">
        <v>27</v>
      </c>
      <c r="E78" s="14" t="s">
        <v>85</v>
      </c>
      <c r="F78" s="13" t="s">
        <v>75</v>
      </c>
      <c r="G78" s="15" t="s">
        <v>81</v>
      </c>
      <c r="H78" s="35">
        <v>10000000</v>
      </c>
      <c r="I78" s="56">
        <v>1</v>
      </c>
      <c r="J78" s="44">
        <f t="shared" si="2"/>
        <v>10000000</v>
      </c>
    </row>
    <row r="79" spans="2:10" ht="27" customHeight="1" x14ac:dyDescent="0.25">
      <c r="B79" s="23">
        <v>1</v>
      </c>
      <c r="C79" s="4" t="s">
        <v>7</v>
      </c>
      <c r="D79" s="4">
        <v>28</v>
      </c>
      <c r="E79" s="1" t="s">
        <v>85</v>
      </c>
      <c r="F79" s="4" t="s">
        <v>77</v>
      </c>
      <c r="G79" s="7" t="s">
        <v>78</v>
      </c>
      <c r="H79" s="35">
        <v>10000000</v>
      </c>
      <c r="I79" s="34"/>
      <c r="J79" s="44">
        <f>H79*I79/100</f>
        <v>0</v>
      </c>
    </row>
    <row r="80" spans="2:10" ht="27" customHeight="1" x14ac:dyDescent="0.25">
      <c r="B80" s="22">
        <v>1</v>
      </c>
      <c r="C80" s="13" t="s">
        <v>7</v>
      </c>
      <c r="D80" s="13">
        <v>29</v>
      </c>
      <c r="E80" s="14" t="s">
        <v>85</v>
      </c>
      <c r="F80" s="13" t="s">
        <v>75</v>
      </c>
      <c r="G80" s="15" t="s">
        <v>82</v>
      </c>
      <c r="H80" s="35">
        <v>20000000</v>
      </c>
      <c r="I80" s="56">
        <v>1</v>
      </c>
      <c r="J80" s="44">
        <f t="shared" si="2"/>
        <v>20000000</v>
      </c>
    </row>
    <row r="81" spans="2:10" ht="27" customHeight="1" x14ac:dyDescent="0.25">
      <c r="B81" s="23">
        <v>1</v>
      </c>
      <c r="C81" s="4" t="s">
        <v>7</v>
      </c>
      <c r="D81" s="4">
        <v>30</v>
      </c>
      <c r="E81" s="1" t="s">
        <v>85</v>
      </c>
      <c r="F81" s="4" t="s">
        <v>77</v>
      </c>
      <c r="G81" s="7" t="s">
        <v>78</v>
      </c>
      <c r="H81" s="35">
        <v>20000000</v>
      </c>
      <c r="I81" s="34"/>
      <c r="J81" s="44">
        <f>H81*I81/100</f>
        <v>0</v>
      </c>
    </row>
    <row r="82" spans="2:10" ht="27" customHeight="1" x14ac:dyDescent="0.25">
      <c r="B82" s="22">
        <v>1</v>
      </c>
      <c r="C82" s="13" t="s">
        <v>7</v>
      </c>
      <c r="D82" s="13">
        <v>31</v>
      </c>
      <c r="E82" s="14" t="s">
        <v>85</v>
      </c>
      <c r="F82" s="13" t="s">
        <v>86</v>
      </c>
      <c r="G82" s="15" t="s">
        <v>87</v>
      </c>
      <c r="H82" s="35">
        <v>12</v>
      </c>
      <c r="I82" s="48"/>
      <c r="J82" s="44">
        <f t="shared" si="2"/>
        <v>0</v>
      </c>
    </row>
    <row r="83" spans="2:10" ht="30" customHeight="1" x14ac:dyDescent="0.25">
      <c r="B83" s="33"/>
      <c r="C83" s="16"/>
      <c r="D83" s="16"/>
      <c r="E83" s="17"/>
      <c r="F83" s="16"/>
      <c r="G83" s="76" t="s">
        <v>88</v>
      </c>
      <c r="H83" s="40"/>
      <c r="I83" s="46"/>
      <c r="J83" s="47"/>
    </row>
    <row r="84" spans="2:10" ht="30" customHeight="1" x14ac:dyDescent="0.25">
      <c r="B84" s="22">
        <v>1</v>
      </c>
      <c r="C84" s="13" t="s">
        <v>7</v>
      </c>
      <c r="D84" s="13">
        <v>32</v>
      </c>
      <c r="E84" s="14" t="s">
        <v>89</v>
      </c>
      <c r="F84" s="13" t="s">
        <v>90</v>
      </c>
      <c r="G84" s="15" t="s">
        <v>76</v>
      </c>
      <c r="H84" s="35">
        <v>1</v>
      </c>
      <c r="I84" s="48"/>
      <c r="J84" s="44">
        <f t="shared" ref="J84:J88" si="3">H84*I84</f>
        <v>0</v>
      </c>
    </row>
    <row r="85" spans="2:10" ht="30" customHeight="1" x14ac:dyDescent="0.25">
      <c r="B85" s="23">
        <v>1</v>
      </c>
      <c r="C85" s="4" t="s">
        <v>7</v>
      </c>
      <c r="D85" s="4">
        <v>33</v>
      </c>
      <c r="E85" s="1" t="s">
        <v>89</v>
      </c>
      <c r="F85" s="4" t="s">
        <v>90</v>
      </c>
      <c r="G85" s="7" t="s">
        <v>79</v>
      </c>
      <c r="H85" s="35">
        <v>1</v>
      </c>
      <c r="I85" s="48"/>
      <c r="J85" s="44">
        <f t="shared" si="3"/>
        <v>0</v>
      </c>
    </row>
    <row r="86" spans="2:10" ht="30" customHeight="1" x14ac:dyDescent="0.25">
      <c r="B86" s="22">
        <v>1</v>
      </c>
      <c r="C86" s="13" t="s">
        <v>7</v>
      </c>
      <c r="D86" s="13">
        <v>34</v>
      </c>
      <c r="E86" s="14" t="s">
        <v>89</v>
      </c>
      <c r="F86" s="13" t="s">
        <v>90</v>
      </c>
      <c r="G86" s="15" t="s">
        <v>80</v>
      </c>
      <c r="H86" s="35">
        <v>1</v>
      </c>
      <c r="I86" s="48"/>
      <c r="J86" s="44">
        <f t="shared" si="3"/>
        <v>0</v>
      </c>
    </row>
    <row r="87" spans="2:10" ht="30" customHeight="1" x14ac:dyDescent="0.25">
      <c r="B87" s="23">
        <v>1</v>
      </c>
      <c r="C87" s="4" t="s">
        <v>7</v>
      </c>
      <c r="D87" s="4">
        <v>35</v>
      </c>
      <c r="E87" s="1" t="s">
        <v>89</v>
      </c>
      <c r="F87" s="4" t="s">
        <v>90</v>
      </c>
      <c r="G87" s="7" t="s">
        <v>81</v>
      </c>
      <c r="H87" s="35">
        <v>1</v>
      </c>
      <c r="I87" s="48"/>
      <c r="J87" s="44">
        <f t="shared" si="3"/>
        <v>0</v>
      </c>
    </row>
    <row r="88" spans="2:10" ht="30" customHeight="1" x14ac:dyDescent="0.25">
      <c r="B88" s="22">
        <v>1</v>
      </c>
      <c r="C88" s="13" t="s">
        <v>7</v>
      </c>
      <c r="D88" s="13">
        <v>36</v>
      </c>
      <c r="E88" s="14" t="s">
        <v>89</v>
      </c>
      <c r="F88" s="13" t="s">
        <v>90</v>
      </c>
      <c r="G88" s="15" t="s">
        <v>82</v>
      </c>
      <c r="H88" s="35">
        <v>1</v>
      </c>
      <c r="I88" s="48"/>
      <c r="J88" s="44">
        <f t="shared" si="3"/>
        <v>0</v>
      </c>
    </row>
    <row r="89" spans="2:10" ht="30" customHeight="1" x14ac:dyDescent="0.25">
      <c r="B89" s="23"/>
      <c r="F89" s="4"/>
      <c r="G89" s="91" t="s">
        <v>91</v>
      </c>
      <c r="J89" s="50"/>
    </row>
    <row r="90" spans="2:10" ht="30" customHeight="1" x14ac:dyDescent="0.25">
      <c r="B90" s="22">
        <v>1</v>
      </c>
      <c r="C90" s="13" t="s">
        <v>7</v>
      </c>
      <c r="D90" s="13">
        <v>37</v>
      </c>
      <c r="E90" s="14" t="s">
        <v>89</v>
      </c>
      <c r="F90" s="13" t="s">
        <v>90</v>
      </c>
      <c r="G90" s="15" t="s">
        <v>76</v>
      </c>
      <c r="H90" s="35">
        <v>1</v>
      </c>
      <c r="I90" s="48"/>
      <c r="J90" s="99">
        <f t="shared" ref="J90:J94" si="4">H90*I90</f>
        <v>0</v>
      </c>
    </row>
    <row r="91" spans="2:10" ht="30" customHeight="1" x14ac:dyDescent="0.25">
      <c r="B91" s="23">
        <v>1</v>
      </c>
      <c r="C91" s="4" t="s">
        <v>7</v>
      </c>
      <c r="D91" s="4">
        <v>38</v>
      </c>
      <c r="E91" s="1" t="s">
        <v>89</v>
      </c>
      <c r="F91" s="4" t="s">
        <v>90</v>
      </c>
      <c r="G91" s="7" t="s">
        <v>79</v>
      </c>
      <c r="H91" s="35">
        <v>1</v>
      </c>
      <c r="I91" s="48"/>
      <c r="J91" s="99">
        <f t="shared" si="4"/>
        <v>0</v>
      </c>
    </row>
    <row r="92" spans="2:10" ht="30" customHeight="1" x14ac:dyDescent="0.25">
      <c r="B92" s="22">
        <v>1</v>
      </c>
      <c r="C92" s="13" t="s">
        <v>7</v>
      </c>
      <c r="D92" s="13">
        <v>39</v>
      </c>
      <c r="E92" s="14" t="s">
        <v>89</v>
      </c>
      <c r="F92" s="13" t="s">
        <v>90</v>
      </c>
      <c r="G92" s="15" t="s">
        <v>80</v>
      </c>
      <c r="H92" s="35">
        <v>1</v>
      </c>
      <c r="I92" s="48"/>
      <c r="J92" s="99">
        <f t="shared" si="4"/>
        <v>0</v>
      </c>
    </row>
    <row r="93" spans="2:10" ht="30" customHeight="1" x14ac:dyDescent="0.25">
      <c r="B93" s="23">
        <v>1</v>
      </c>
      <c r="C93" s="4" t="s">
        <v>7</v>
      </c>
      <c r="D93" s="4">
        <v>40</v>
      </c>
      <c r="E93" s="1" t="s">
        <v>89</v>
      </c>
      <c r="F93" s="4" t="s">
        <v>90</v>
      </c>
      <c r="G93" s="7" t="s">
        <v>81</v>
      </c>
      <c r="H93" s="35">
        <v>1</v>
      </c>
      <c r="I93" s="48"/>
      <c r="J93" s="99">
        <f t="shared" si="4"/>
        <v>0</v>
      </c>
    </row>
    <row r="94" spans="2:10" ht="30" customHeight="1" x14ac:dyDescent="0.25">
      <c r="B94" s="22">
        <v>1</v>
      </c>
      <c r="C94" s="13" t="s">
        <v>7</v>
      </c>
      <c r="D94" s="13">
        <v>41</v>
      </c>
      <c r="E94" s="14" t="s">
        <v>89</v>
      </c>
      <c r="F94" s="13" t="s">
        <v>90</v>
      </c>
      <c r="G94" s="15" t="s">
        <v>82</v>
      </c>
      <c r="H94" s="35">
        <v>1</v>
      </c>
      <c r="I94" s="48"/>
      <c r="J94" s="99">
        <f t="shared" si="4"/>
        <v>0</v>
      </c>
    </row>
    <row r="95" spans="2:10" ht="30" customHeight="1" x14ac:dyDescent="0.25">
      <c r="B95" s="33"/>
      <c r="C95" s="16"/>
      <c r="D95" s="16"/>
      <c r="E95" s="17"/>
      <c r="F95" s="16"/>
      <c r="G95" s="76" t="s">
        <v>92</v>
      </c>
      <c r="H95" s="40"/>
      <c r="I95" s="46"/>
      <c r="J95" s="47"/>
    </row>
    <row r="96" spans="2:10" ht="30" customHeight="1" x14ac:dyDescent="0.25">
      <c r="B96" s="22">
        <v>1</v>
      </c>
      <c r="C96" s="13" t="s">
        <v>7</v>
      </c>
      <c r="D96" s="13">
        <v>42</v>
      </c>
      <c r="E96" s="14" t="s">
        <v>93</v>
      </c>
      <c r="F96" s="13" t="s">
        <v>75</v>
      </c>
      <c r="G96" s="15" t="s">
        <v>76</v>
      </c>
      <c r="H96" s="35">
        <v>1000000</v>
      </c>
      <c r="I96" s="56">
        <v>1</v>
      </c>
      <c r="J96" s="99">
        <f t="shared" ref="J96:J104" si="5">H96*I96</f>
        <v>1000000</v>
      </c>
    </row>
    <row r="97" spans="2:10" ht="30" customHeight="1" x14ac:dyDescent="0.25">
      <c r="B97" s="23">
        <v>1</v>
      </c>
      <c r="C97" s="4" t="s">
        <v>7</v>
      </c>
      <c r="D97" s="4">
        <v>43</v>
      </c>
      <c r="E97" s="1" t="s">
        <v>93</v>
      </c>
      <c r="F97" s="4" t="s">
        <v>77</v>
      </c>
      <c r="G97" s="7" t="s">
        <v>78</v>
      </c>
      <c r="H97" s="35">
        <v>1000000</v>
      </c>
      <c r="I97" s="34"/>
      <c r="J97" s="44">
        <f>H97*I97/100</f>
        <v>0</v>
      </c>
    </row>
    <row r="98" spans="2:10" ht="30" customHeight="1" x14ac:dyDescent="0.25">
      <c r="B98" s="22">
        <v>1</v>
      </c>
      <c r="C98" s="13" t="s">
        <v>7</v>
      </c>
      <c r="D98" s="13">
        <v>44</v>
      </c>
      <c r="E98" s="14" t="s">
        <v>93</v>
      </c>
      <c r="F98" s="13" t="s">
        <v>75</v>
      </c>
      <c r="G98" s="15" t="s">
        <v>79</v>
      </c>
      <c r="H98" s="35">
        <v>3000000</v>
      </c>
      <c r="I98" s="56">
        <v>1</v>
      </c>
      <c r="J98" s="99">
        <f t="shared" si="5"/>
        <v>3000000</v>
      </c>
    </row>
    <row r="99" spans="2:10" ht="30" customHeight="1" x14ac:dyDescent="0.25">
      <c r="B99" s="23">
        <v>1</v>
      </c>
      <c r="C99" s="4" t="s">
        <v>7</v>
      </c>
      <c r="D99" s="4">
        <v>45</v>
      </c>
      <c r="E99" s="1" t="s">
        <v>93</v>
      </c>
      <c r="F99" s="4" t="s">
        <v>77</v>
      </c>
      <c r="G99" s="7" t="s">
        <v>78</v>
      </c>
      <c r="H99" s="35">
        <v>3000000</v>
      </c>
      <c r="I99" s="34"/>
      <c r="J99" s="44">
        <f>H99*I99/100</f>
        <v>0</v>
      </c>
    </row>
    <row r="100" spans="2:10" ht="30" customHeight="1" x14ac:dyDescent="0.25">
      <c r="B100" s="22">
        <v>1</v>
      </c>
      <c r="C100" s="13" t="s">
        <v>7</v>
      </c>
      <c r="D100" s="13">
        <v>46</v>
      </c>
      <c r="E100" s="14" t="s">
        <v>93</v>
      </c>
      <c r="F100" s="13" t="s">
        <v>75</v>
      </c>
      <c r="G100" s="15" t="s">
        <v>80</v>
      </c>
      <c r="H100" s="35">
        <v>6000000</v>
      </c>
      <c r="I100" s="56">
        <v>1</v>
      </c>
      <c r="J100" s="99">
        <f t="shared" si="5"/>
        <v>6000000</v>
      </c>
    </row>
    <row r="101" spans="2:10" ht="30" customHeight="1" x14ac:dyDescent="0.25">
      <c r="B101" s="23">
        <v>1</v>
      </c>
      <c r="C101" s="4" t="s">
        <v>7</v>
      </c>
      <c r="D101" s="4">
        <v>47</v>
      </c>
      <c r="E101" s="1" t="s">
        <v>93</v>
      </c>
      <c r="F101" s="4" t="s">
        <v>77</v>
      </c>
      <c r="G101" s="7" t="s">
        <v>78</v>
      </c>
      <c r="H101" s="35">
        <v>6000000</v>
      </c>
      <c r="I101" s="34"/>
      <c r="J101" s="44">
        <f>H101*I101/100</f>
        <v>0</v>
      </c>
    </row>
    <row r="102" spans="2:10" ht="30" customHeight="1" x14ac:dyDescent="0.25">
      <c r="B102" s="22">
        <v>1</v>
      </c>
      <c r="C102" s="13" t="s">
        <v>7</v>
      </c>
      <c r="D102" s="13">
        <v>48</v>
      </c>
      <c r="E102" s="14" t="s">
        <v>93</v>
      </c>
      <c r="F102" s="13" t="s">
        <v>75</v>
      </c>
      <c r="G102" s="15" t="s">
        <v>81</v>
      </c>
      <c r="H102" s="35">
        <v>10000000</v>
      </c>
      <c r="I102" s="56">
        <v>1</v>
      </c>
      <c r="J102" s="99">
        <f t="shared" si="5"/>
        <v>10000000</v>
      </c>
    </row>
    <row r="103" spans="2:10" ht="30" customHeight="1" x14ac:dyDescent="0.25">
      <c r="B103" s="23">
        <v>1</v>
      </c>
      <c r="C103" s="4" t="s">
        <v>7</v>
      </c>
      <c r="D103" s="4">
        <v>49</v>
      </c>
      <c r="E103" s="1" t="s">
        <v>93</v>
      </c>
      <c r="F103" s="4" t="s">
        <v>77</v>
      </c>
      <c r="G103" s="7" t="s">
        <v>78</v>
      </c>
      <c r="H103" s="35">
        <v>10000000</v>
      </c>
      <c r="I103" s="34"/>
      <c r="J103" s="44">
        <f>H103*I103/100</f>
        <v>0</v>
      </c>
    </row>
    <row r="104" spans="2:10" ht="30" customHeight="1" x14ac:dyDescent="0.25">
      <c r="B104" s="22">
        <v>1</v>
      </c>
      <c r="C104" s="13" t="s">
        <v>7</v>
      </c>
      <c r="D104" s="13">
        <v>50</v>
      </c>
      <c r="E104" s="14" t="s">
        <v>93</v>
      </c>
      <c r="F104" s="13" t="s">
        <v>75</v>
      </c>
      <c r="G104" s="15" t="s">
        <v>82</v>
      </c>
      <c r="H104" s="35">
        <v>20000000</v>
      </c>
      <c r="I104" s="56">
        <v>1</v>
      </c>
      <c r="J104" s="99">
        <f t="shared" si="5"/>
        <v>20000000</v>
      </c>
    </row>
    <row r="105" spans="2:10" ht="30" customHeight="1" x14ac:dyDescent="0.25">
      <c r="B105" s="24">
        <v>1</v>
      </c>
      <c r="C105" s="12" t="s">
        <v>7</v>
      </c>
      <c r="D105" s="12">
        <v>51</v>
      </c>
      <c r="E105" s="11" t="s">
        <v>93</v>
      </c>
      <c r="F105" s="12" t="s">
        <v>77</v>
      </c>
      <c r="G105" s="10" t="s">
        <v>78</v>
      </c>
      <c r="H105" s="35">
        <v>20000000</v>
      </c>
      <c r="I105" s="34"/>
      <c r="J105" s="44">
        <f>H105*I105/100</f>
        <v>0</v>
      </c>
    </row>
    <row r="106" spans="2:10" ht="30" customHeight="1" x14ac:dyDescent="0.25">
      <c r="B106" s="33"/>
      <c r="C106" s="16"/>
      <c r="D106" s="16"/>
      <c r="E106" s="17"/>
      <c r="F106" s="16"/>
      <c r="G106" s="76" t="s">
        <v>94</v>
      </c>
      <c r="H106" s="40"/>
      <c r="I106" s="46"/>
      <c r="J106" s="47"/>
    </row>
    <row r="107" spans="2:10" ht="30" customHeight="1" x14ac:dyDescent="0.25">
      <c r="B107" s="22">
        <v>1</v>
      </c>
      <c r="C107" s="13" t="s">
        <v>7</v>
      </c>
      <c r="D107" s="13">
        <v>52</v>
      </c>
      <c r="E107" s="15" t="s">
        <v>95</v>
      </c>
      <c r="F107" s="13" t="s">
        <v>96</v>
      </c>
      <c r="G107" s="15" t="s">
        <v>97</v>
      </c>
      <c r="H107" s="35">
        <v>1</v>
      </c>
      <c r="I107" s="48"/>
      <c r="J107" s="99">
        <f t="shared" ref="J107:J111" si="6">H107*I107</f>
        <v>0</v>
      </c>
    </row>
    <row r="108" spans="2:10" ht="30" customHeight="1" x14ac:dyDescent="0.25">
      <c r="B108" s="23">
        <v>1</v>
      </c>
      <c r="C108" s="4" t="s">
        <v>7</v>
      </c>
      <c r="D108" s="4">
        <v>53</v>
      </c>
      <c r="E108" s="15" t="s">
        <v>95</v>
      </c>
      <c r="F108" s="4" t="s">
        <v>86</v>
      </c>
      <c r="G108" s="7" t="s">
        <v>98</v>
      </c>
      <c r="H108" s="35">
        <v>12</v>
      </c>
      <c r="I108" s="48"/>
      <c r="J108" s="99">
        <f t="shared" si="6"/>
        <v>0</v>
      </c>
    </row>
    <row r="109" spans="2:10" ht="30" customHeight="1" x14ac:dyDescent="0.25">
      <c r="B109" s="22"/>
      <c r="C109" s="13"/>
      <c r="D109" s="13"/>
      <c r="E109" s="14"/>
      <c r="F109" s="13"/>
      <c r="G109" s="75" t="s">
        <v>99</v>
      </c>
      <c r="H109" s="35"/>
      <c r="I109" s="43"/>
      <c r="J109" s="99"/>
    </row>
    <row r="110" spans="2:10" ht="30" customHeight="1" x14ac:dyDescent="0.25">
      <c r="B110" s="23">
        <v>1</v>
      </c>
      <c r="C110" s="4" t="s">
        <v>7</v>
      </c>
      <c r="D110" s="4">
        <v>54</v>
      </c>
      <c r="E110" s="7" t="s">
        <v>100</v>
      </c>
      <c r="F110" s="4" t="s">
        <v>96</v>
      </c>
      <c r="G110" s="7" t="s">
        <v>101</v>
      </c>
      <c r="H110" s="35">
        <v>1</v>
      </c>
      <c r="I110" s="48"/>
      <c r="J110" s="99">
        <f t="shared" si="6"/>
        <v>0</v>
      </c>
    </row>
    <row r="111" spans="2:10" ht="30" customHeight="1" x14ac:dyDescent="0.25">
      <c r="B111" s="33">
        <v>1</v>
      </c>
      <c r="C111" s="16" t="s">
        <v>7</v>
      </c>
      <c r="D111" s="16">
        <v>55</v>
      </c>
      <c r="E111" s="18" t="s">
        <v>102</v>
      </c>
      <c r="F111" s="16" t="s">
        <v>86</v>
      </c>
      <c r="G111" s="18" t="s">
        <v>103</v>
      </c>
      <c r="H111" s="87">
        <v>12</v>
      </c>
      <c r="I111" s="93"/>
      <c r="J111" s="100">
        <f t="shared" si="6"/>
        <v>0</v>
      </c>
    </row>
    <row r="112" spans="2:10" ht="30" customHeight="1" x14ac:dyDescent="0.25">
      <c r="B112" s="22"/>
      <c r="C112" s="13"/>
      <c r="D112" s="13"/>
      <c r="E112" s="14"/>
      <c r="F112" s="13"/>
      <c r="G112" s="75" t="s">
        <v>104</v>
      </c>
      <c r="H112" s="36"/>
      <c r="I112" s="45"/>
      <c r="J112" s="44"/>
    </row>
    <row r="113" spans="2:10" ht="30" customHeight="1" x14ac:dyDescent="0.25">
      <c r="B113" s="24">
        <v>1</v>
      </c>
      <c r="C113" s="12" t="s">
        <v>7</v>
      </c>
      <c r="D113" s="12">
        <v>56</v>
      </c>
      <c r="E113" s="11" t="s">
        <v>105</v>
      </c>
      <c r="F113" s="12" t="s">
        <v>75</v>
      </c>
      <c r="G113" s="10" t="s">
        <v>106</v>
      </c>
      <c r="H113" s="89">
        <v>6000000</v>
      </c>
      <c r="I113" s="90">
        <v>1</v>
      </c>
      <c r="J113" s="101">
        <f t="shared" ref="J113:J118" si="7">H113*I113</f>
        <v>6000000</v>
      </c>
    </row>
    <row r="114" spans="2:10" ht="30" customHeight="1" x14ac:dyDescent="0.25">
      <c r="B114" s="22">
        <v>1</v>
      </c>
      <c r="C114" s="13" t="s">
        <v>7</v>
      </c>
      <c r="D114" s="13">
        <v>57</v>
      </c>
      <c r="E114" s="14" t="s">
        <v>105</v>
      </c>
      <c r="F114" s="13" t="s">
        <v>77</v>
      </c>
      <c r="G114" s="15" t="s">
        <v>78</v>
      </c>
      <c r="H114" s="35">
        <v>6000000</v>
      </c>
      <c r="I114" s="34"/>
      <c r="J114" s="44">
        <f>H114*I114/100</f>
        <v>0</v>
      </c>
    </row>
    <row r="115" spans="2:10" ht="30" customHeight="1" x14ac:dyDescent="0.25">
      <c r="B115" s="23">
        <v>1</v>
      </c>
      <c r="C115" s="4" t="s">
        <v>7</v>
      </c>
      <c r="D115" s="4">
        <v>58</v>
      </c>
      <c r="E115" s="1" t="s">
        <v>105</v>
      </c>
      <c r="F115" s="4" t="s">
        <v>75</v>
      </c>
      <c r="G115" s="7" t="s">
        <v>107</v>
      </c>
      <c r="H115" s="35">
        <v>10000000</v>
      </c>
      <c r="I115" s="56">
        <v>1</v>
      </c>
      <c r="J115" s="99">
        <f t="shared" si="7"/>
        <v>10000000</v>
      </c>
    </row>
    <row r="116" spans="2:10" ht="30" customHeight="1" x14ac:dyDescent="0.25">
      <c r="B116" s="33">
        <v>1</v>
      </c>
      <c r="C116" s="16" t="s">
        <v>7</v>
      </c>
      <c r="D116" s="16">
        <v>59</v>
      </c>
      <c r="E116" s="17" t="s">
        <v>105</v>
      </c>
      <c r="F116" s="16" t="s">
        <v>77</v>
      </c>
      <c r="G116" s="18" t="s">
        <v>78</v>
      </c>
      <c r="H116" s="87">
        <v>10000000</v>
      </c>
      <c r="I116" s="88"/>
      <c r="J116" s="47">
        <f>H116*I116/100</f>
        <v>0</v>
      </c>
    </row>
    <row r="117" spans="2:10" ht="30" customHeight="1" x14ac:dyDescent="0.25">
      <c r="B117" s="22"/>
      <c r="C117" s="13"/>
      <c r="D117" s="13"/>
      <c r="E117" s="14"/>
      <c r="F117" s="13"/>
      <c r="G117" s="75" t="s">
        <v>108</v>
      </c>
      <c r="H117" s="36"/>
      <c r="I117" s="57"/>
      <c r="J117" s="44"/>
    </row>
    <row r="118" spans="2:10" ht="30" customHeight="1" x14ac:dyDescent="0.25">
      <c r="B118" s="24">
        <v>1</v>
      </c>
      <c r="C118" s="12" t="s">
        <v>7</v>
      </c>
      <c r="D118" s="12">
        <v>60</v>
      </c>
      <c r="E118" s="11" t="s">
        <v>109</v>
      </c>
      <c r="F118" s="12" t="s">
        <v>75</v>
      </c>
      <c r="G118" s="10" t="s">
        <v>110</v>
      </c>
      <c r="H118" s="89">
        <v>100000</v>
      </c>
      <c r="I118" s="90">
        <v>1</v>
      </c>
      <c r="J118" s="101">
        <f t="shared" si="7"/>
        <v>100000</v>
      </c>
    </row>
    <row r="119" spans="2:10" ht="30" customHeight="1" x14ac:dyDescent="0.25">
      <c r="B119" s="23">
        <v>1</v>
      </c>
      <c r="C119" s="4" t="s">
        <v>7</v>
      </c>
      <c r="D119" s="4">
        <v>61</v>
      </c>
      <c r="E119" s="1" t="s">
        <v>109</v>
      </c>
      <c r="F119" s="4" t="s">
        <v>77</v>
      </c>
      <c r="G119" s="7" t="s">
        <v>111</v>
      </c>
      <c r="H119" s="35">
        <v>100000</v>
      </c>
      <c r="I119" s="34"/>
      <c r="J119" s="44">
        <f>H119*I119/100</f>
        <v>0</v>
      </c>
    </row>
    <row r="120" spans="2:10" ht="49.9" customHeight="1" x14ac:dyDescent="0.25">
      <c r="B120" s="22"/>
      <c r="C120" s="13"/>
      <c r="D120" s="13"/>
      <c r="E120" s="14"/>
      <c r="F120" s="13"/>
      <c r="G120" s="75" t="s">
        <v>112</v>
      </c>
      <c r="H120" s="36"/>
      <c r="I120" s="45"/>
      <c r="J120" s="44"/>
    </row>
    <row r="121" spans="2:10" ht="30" customHeight="1" x14ac:dyDescent="0.25">
      <c r="B121" s="23">
        <v>1</v>
      </c>
      <c r="C121" s="4" t="s">
        <v>7</v>
      </c>
      <c r="D121" s="4">
        <v>62</v>
      </c>
      <c r="E121" s="1" t="s">
        <v>113</v>
      </c>
      <c r="F121" s="4" t="s">
        <v>75</v>
      </c>
      <c r="G121" s="7" t="s">
        <v>76</v>
      </c>
      <c r="H121" s="35">
        <v>1000000</v>
      </c>
      <c r="I121" s="56">
        <v>1</v>
      </c>
      <c r="J121" s="99">
        <f t="shared" ref="J121:J131" si="8">H121*I121</f>
        <v>1000000</v>
      </c>
    </row>
    <row r="122" spans="2:10" ht="30" customHeight="1" x14ac:dyDescent="0.25">
      <c r="B122" s="22">
        <v>1</v>
      </c>
      <c r="C122" s="13" t="s">
        <v>7</v>
      </c>
      <c r="D122" s="13">
        <v>63</v>
      </c>
      <c r="E122" s="14" t="s">
        <v>113</v>
      </c>
      <c r="F122" s="13" t="s">
        <v>77</v>
      </c>
      <c r="G122" s="15" t="s">
        <v>78</v>
      </c>
      <c r="H122" s="35">
        <v>1000000</v>
      </c>
      <c r="I122" s="34"/>
      <c r="J122" s="44">
        <f>H122*I122/100</f>
        <v>0</v>
      </c>
    </row>
    <row r="123" spans="2:10" ht="30" customHeight="1" x14ac:dyDescent="0.25">
      <c r="B123" s="23">
        <v>1</v>
      </c>
      <c r="C123" s="4" t="s">
        <v>7</v>
      </c>
      <c r="D123" s="4">
        <v>64</v>
      </c>
      <c r="E123" s="1" t="s">
        <v>113</v>
      </c>
      <c r="F123" s="4" t="s">
        <v>75</v>
      </c>
      <c r="G123" s="7" t="s">
        <v>79</v>
      </c>
      <c r="H123" s="35">
        <v>3000000</v>
      </c>
      <c r="I123" s="56">
        <v>1</v>
      </c>
      <c r="J123" s="99">
        <f t="shared" si="8"/>
        <v>3000000</v>
      </c>
    </row>
    <row r="124" spans="2:10" ht="30" customHeight="1" x14ac:dyDescent="0.25">
      <c r="B124" s="22">
        <v>1</v>
      </c>
      <c r="C124" s="13" t="s">
        <v>7</v>
      </c>
      <c r="D124" s="13">
        <v>65</v>
      </c>
      <c r="E124" s="14" t="s">
        <v>113</v>
      </c>
      <c r="F124" s="13" t="s">
        <v>77</v>
      </c>
      <c r="G124" s="15" t="s">
        <v>78</v>
      </c>
      <c r="H124" s="35">
        <v>3000000</v>
      </c>
      <c r="I124" s="34"/>
      <c r="J124" s="44">
        <f>H124*I124/100</f>
        <v>0</v>
      </c>
    </row>
    <row r="125" spans="2:10" ht="30" customHeight="1" x14ac:dyDescent="0.25">
      <c r="B125" s="23">
        <v>1</v>
      </c>
      <c r="C125" s="4" t="s">
        <v>7</v>
      </c>
      <c r="D125" s="4">
        <v>66</v>
      </c>
      <c r="E125" s="1" t="s">
        <v>113</v>
      </c>
      <c r="F125" s="4" t="s">
        <v>75</v>
      </c>
      <c r="G125" s="7" t="s">
        <v>80</v>
      </c>
      <c r="H125" s="35">
        <v>6000000</v>
      </c>
      <c r="I125" s="56">
        <v>1</v>
      </c>
      <c r="J125" s="99">
        <f t="shared" si="8"/>
        <v>6000000</v>
      </c>
    </row>
    <row r="126" spans="2:10" ht="30" customHeight="1" x14ac:dyDescent="0.25">
      <c r="B126" s="22">
        <v>1</v>
      </c>
      <c r="C126" s="13" t="s">
        <v>7</v>
      </c>
      <c r="D126" s="13">
        <v>67</v>
      </c>
      <c r="E126" s="14" t="s">
        <v>113</v>
      </c>
      <c r="F126" s="13" t="s">
        <v>77</v>
      </c>
      <c r="G126" s="15" t="s">
        <v>78</v>
      </c>
      <c r="H126" s="35">
        <v>6000000</v>
      </c>
      <c r="I126" s="34"/>
      <c r="J126" s="44">
        <f>H126*I126/100</f>
        <v>0</v>
      </c>
    </row>
    <row r="127" spans="2:10" ht="30" customHeight="1" x14ac:dyDescent="0.25">
      <c r="B127" s="23">
        <v>1</v>
      </c>
      <c r="C127" s="4" t="s">
        <v>7</v>
      </c>
      <c r="D127" s="4">
        <v>68</v>
      </c>
      <c r="E127" s="1" t="s">
        <v>113</v>
      </c>
      <c r="F127" s="4" t="s">
        <v>75</v>
      </c>
      <c r="G127" s="7" t="s">
        <v>81</v>
      </c>
      <c r="H127" s="35">
        <v>10000000</v>
      </c>
      <c r="I127" s="56">
        <v>1</v>
      </c>
      <c r="J127" s="99">
        <f t="shared" si="8"/>
        <v>10000000</v>
      </c>
    </row>
    <row r="128" spans="2:10" ht="30" customHeight="1" x14ac:dyDescent="0.25">
      <c r="B128" s="22">
        <v>1</v>
      </c>
      <c r="C128" s="13" t="s">
        <v>7</v>
      </c>
      <c r="D128" s="13">
        <v>69</v>
      </c>
      <c r="E128" s="14" t="s">
        <v>113</v>
      </c>
      <c r="F128" s="13" t="s">
        <v>77</v>
      </c>
      <c r="G128" s="15" t="s">
        <v>78</v>
      </c>
      <c r="H128" s="35">
        <v>10000000</v>
      </c>
      <c r="I128" s="34"/>
      <c r="J128" s="44">
        <f>H128*I128/100</f>
        <v>0</v>
      </c>
    </row>
    <row r="129" spans="2:10" ht="30" customHeight="1" x14ac:dyDescent="0.25">
      <c r="B129" s="23">
        <v>1</v>
      </c>
      <c r="C129" s="4" t="s">
        <v>7</v>
      </c>
      <c r="D129" s="4">
        <v>70</v>
      </c>
      <c r="E129" s="1" t="s">
        <v>113</v>
      </c>
      <c r="F129" s="4" t="s">
        <v>75</v>
      </c>
      <c r="G129" s="7" t="s">
        <v>82</v>
      </c>
      <c r="H129" s="35">
        <v>20000000</v>
      </c>
      <c r="I129" s="56">
        <v>1</v>
      </c>
      <c r="J129" s="99">
        <f t="shared" si="8"/>
        <v>20000000</v>
      </c>
    </row>
    <row r="130" spans="2:10" ht="30" customHeight="1" x14ac:dyDescent="0.25">
      <c r="B130" s="22">
        <v>1</v>
      </c>
      <c r="C130" s="13" t="s">
        <v>7</v>
      </c>
      <c r="D130" s="13">
        <v>71</v>
      </c>
      <c r="E130" s="14" t="s">
        <v>113</v>
      </c>
      <c r="F130" s="13" t="s">
        <v>77</v>
      </c>
      <c r="G130" s="15" t="s">
        <v>78</v>
      </c>
      <c r="H130" s="35">
        <v>20000000</v>
      </c>
      <c r="I130" s="34"/>
      <c r="J130" s="44">
        <f>H130*I130/100</f>
        <v>0</v>
      </c>
    </row>
    <row r="131" spans="2:10" ht="30" customHeight="1" x14ac:dyDescent="0.25">
      <c r="B131" s="24">
        <v>1</v>
      </c>
      <c r="C131" s="12" t="s">
        <v>7</v>
      </c>
      <c r="D131" s="12">
        <v>72</v>
      </c>
      <c r="E131" s="10" t="s">
        <v>114</v>
      </c>
      <c r="F131" s="12" t="s">
        <v>115</v>
      </c>
      <c r="G131" s="10" t="s">
        <v>116</v>
      </c>
      <c r="H131" s="35">
        <v>1</v>
      </c>
      <c r="I131" s="48"/>
      <c r="J131" s="99">
        <f t="shared" si="8"/>
        <v>0</v>
      </c>
    </row>
    <row r="132" spans="2:10" ht="49.9" customHeight="1" x14ac:dyDescent="0.25">
      <c r="B132" s="33"/>
      <c r="C132" s="16"/>
      <c r="D132" s="16"/>
      <c r="E132" s="17"/>
      <c r="F132" s="16"/>
      <c r="G132" s="76" t="s">
        <v>117</v>
      </c>
      <c r="H132" s="40"/>
      <c r="I132" s="46"/>
      <c r="J132" s="47"/>
    </row>
    <row r="133" spans="2:10" ht="30" customHeight="1" x14ac:dyDescent="0.25">
      <c r="B133" s="22">
        <v>1</v>
      </c>
      <c r="C133" s="13" t="s">
        <v>7</v>
      </c>
      <c r="D133" s="13">
        <v>73</v>
      </c>
      <c r="E133" s="15" t="s">
        <v>118</v>
      </c>
      <c r="F133" s="13" t="s">
        <v>119</v>
      </c>
      <c r="G133" s="15" t="s">
        <v>120</v>
      </c>
      <c r="H133" s="35">
        <v>5000</v>
      </c>
      <c r="I133" s="48"/>
      <c r="J133" s="99">
        <f t="shared" ref="J133:J138" si="9">H133*I133</f>
        <v>0</v>
      </c>
    </row>
    <row r="134" spans="2:10" ht="30" customHeight="1" x14ac:dyDescent="0.25">
      <c r="B134" s="23">
        <v>1</v>
      </c>
      <c r="C134" s="4" t="s">
        <v>7</v>
      </c>
      <c r="D134" s="4">
        <v>74</v>
      </c>
      <c r="E134" s="7" t="s">
        <v>121</v>
      </c>
      <c r="F134" s="4" t="s">
        <v>122</v>
      </c>
      <c r="G134" s="7" t="s">
        <v>123</v>
      </c>
      <c r="H134" s="35">
        <v>250</v>
      </c>
      <c r="I134" s="48"/>
      <c r="J134" s="99">
        <f t="shared" si="9"/>
        <v>0</v>
      </c>
    </row>
    <row r="135" spans="2:10" ht="30" customHeight="1" x14ac:dyDescent="0.25">
      <c r="B135" s="22">
        <v>1</v>
      </c>
      <c r="C135" s="13" t="s">
        <v>7</v>
      </c>
      <c r="D135" s="13">
        <v>75</v>
      </c>
      <c r="E135" s="15" t="s">
        <v>124</v>
      </c>
      <c r="F135" s="13" t="s">
        <v>125</v>
      </c>
      <c r="G135" s="15" t="s">
        <v>126</v>
      </c>
      <c r="H135" s="35">
        <v>25</v>
      </c>
      <c r="I135" s="48"/>
      <c r="J135" s="99">
        <f t="shared" si="9"/>
        <v>0</v>
      </c>
    </row>
    <row r="136" spans="2:10" ht="30" customHeight="1" x14ac:dyDescent="0.25">
      <c r="B136" s="23">
        <v>1</v>
      </c>
      <c r="C136" s="4" t="s">
        <v>7</v>
      </c>
      <c r="D136" s="4">
        <v>76</v>
      </c>
      <c r="E136" s="7" t="s">
        <v>127</v>
      </c>
      <c r="F136" s="4" t="s">
        <v>119</v>
      </c>
      <c r="G136" s="7" t="s">
        <v>128</v>
      </c>
      <c r="H136" s="35">
        <v>20</v>
      </c>
      <c r="I136" s="48"/>
      <c r="J136" s="99">
        <f t="shared" si="9"/>
        <v>0</v>
      </c>
    </row>
    <row r="137" spans="2:10" ht="30" customHeight="1" x14ac:dyDescent="0.25">
      <c r="B137" s="22">
        <v>1</v>
      </c>
      <c r="C137" s="13" t="s">
        <v>7</v>
      </c>
      <c r="D137" s="13">
        <v>77</v>
      </c>
      <c r="E137" s="15" t="s">
        <v>129</v>
      </c>
      <c r="F137" s="13" t="s">
        <v>130</v>
      </c>
      <c r="G137" s="15" t="s">
        <v>131</v>
      </c>
      <c r="H137" s="35">
        <v>5</v>
      </c>
      <c r="I137" s="48"/>
      <c r="J137" s="99">
        <f t="shared" si="9"/>
        <v>0</v>
      </c>
    </row>
    <row r="138" spans="2:10" ht="30" customHeight="1" x14ac:dyDescent="0.25">
      <c r="B138" s="23">
        <v>1</v>
      </c>
      <c r="C138" s="4" t="s">
        <v>7</v>
      </c>
      <c r="D138" s="4">
        <v>78</v>
      </c>
      <c r="E138" s="7" t="s">
        <v>132</v>
      </c>
      <c r="F138" s="4" t="s">
        <v>75</v>
      </c>
      <c r="G138" s="7" t="s">
        <v>133</v>
      </c>
      <c r="H138" s="35">
        <v>50000</v>
      </c>
      <c r="I138" s="56">
        <v>1</v>
      </c>
      <c r="J138" s="99">
        <f t="shared" si="9"/>
        <v>50000</v>
      </c>
    </row>
    <row r="139" spans="2:10" ht="30" customHeight="1" x14ac:dyDescent="0.25">
      <c r="B139" s="22">
        <v>1</v>
      </c>
      <c r="C139" s="13" t="s">
        <v>7</v>
      </c>
      <c r="D139" s="13">
        <v>79</v>
      </c>
      <c r="E139" s="15" t="s">
        <v>134</v>
      </c>
      <c r="F139" s="13" t="s">
        <v>77</v>
      </c>
      <c r="G139" s="15" t="s">
        <v>135</v>
      </c>
      <c r="H139" s="35">
        <v>50000</v>
      </c>
      <c r="I139" s="34"/>
      <c r="J139" s="44">
        <f>H139*I139/100</f>
        <v>0</v>
      </c>
    </row>
    <row r="140" spans="2:10" ht="30" customHeight="1" x14ac:dyDescent="0.25">
      <c r="B140" s="23"/>
      <c r="F140" s="4"/>
      <c r="G140" s="91" t="s">
        <v>136</v>
      </c>
      <c r="J140" s="50"/>
    </row>
    <row r="141" spans="2:10" ht="30" customHeight="1" x14ac:dyDescent="0.25">
      <c r="B141" s="22">
        <v>1</v>
      </c>
      <c r="C141" s="13" t="s">
        <v>7</v>
      </c>
      <c r="D141" s="13">
        <v>80</v>
      </c>
      <c r="E141" s="14" t="s">
        <v>137</v>
      </c>
      <c r="F141" s="13" t="s">
        <v>138</v>
      </c>
      <c r="G141" s="15" t="s">
        <v>139</v>
      </c>
      <c r="H141" s="35">
        <v>30</v>
      </c>
      <c r="I141" s="48"/>
      <c r="J141" s="99">
        <f t="shared" ref="J141:J153" si="10">H141*I141</f>
        <v>0</v>
      </c>
    </row>
    <row r="142" spans="2:10" ht="30" customHeight="1" x14ac:dyDescent="0.25">
      <c r="B142" s="23">
        <v>1</v>
      </c>
      <c r="C142" s="4" t="s">
        <v>7</v>
      </c>
      <c r="D142" s="4">
        <v>81</v>
      </c>
      <c r="E142" s="1" t="s">
        <v>140</v>
      </c>
      <c r="F142" s="4" t="s">
        <v>138</v>
      </c>
      <c r="G142" s="7" t="s">
        <v>141</v>
      </c>
      <c r="H142" s="35">
        <v>10</v>
      </c>
      <c r="I142" s="48"/>
      <c r="J142" s="99">
        <f t="shared" si="10"/>
        <v>0</v>
      </c>
    </row>
    <row r="143" spans="2:10" ht="30" customHeight="1" x14ac:dyDescent="0.25">
      <c r="B143" s="22">
        <v>1</v>
      </c>
      <c r="C143" s="13" t="s">
        <v>7</v>
      </c>
      <c r="D143" s="13">
        <v>82</v>
      </c>
      <c r="E143" s="14" t="s">
        <v>142</v>
      </c>
      <c r="F143" s="13" t="s">
        <v>138</v>
      </c>
      <c r="G143" s="15" t="s">
        <v>143</v>
      </c>
      <c r="H143" s="35">
        <v>10</v>
      </c>
      <c r="I143" s="48"/>
      <c r="J143" s="99">
        <f t="shared" si="10"/>
        <v>0</v>
      </c>
    </row>
    <row r="144" spans="2:10" ht="30" customHeight="1" x14ac:dyDescent="0.25">
      <c r="B144" s="23">
        <v>1</v>
      </c>
      <c r="C144" s="4" t="s">
        <v>7</v>
      </c>
      <c r="D144" s="4">
        <v>83</v>
      </c>
      <c r="E144" s="1" t="s">
        <v>144</v>
      </c>
      <c r="F144" s="4" t="s">
        <v>138</v>
      </c>
      <c r="G144" s="7" t="s">
        <v>145</v>
      </c>
      <c r="H144" s="35">
        <v>10</v>
      </c>
      <c r="I144" s="48"/>
      <c r="J144" s="99">
        <f t="shared" si="10"/>
        <v>0</v>
      </c>
    </row>
    <row r="145" spans="2:10" ht="30" customHeight="1" x14ac:dyDescent="0.25">
      <c r="B145" s="22">
        <v>1</v>
      </c>
      <c r="C145" s="13" t="s">
        <v>7</v>
      </c>
      <c r="D145" s="13">
        <v>84</v>
      </c>
      <c r="E145" s="14" t="s">
        <v>146</v>
      </c>
      <c r="F145" s="13" t="s">
        <v>138</v>
      </c>
      <c r="G145" s="15" t="s">
        <v>147</v>
      </c>
      <c r="H145" s="35">
        <v>10</v>
      </c>
      <c r="I145" s="48"/>
      <c r="J145" s="99">
        <f t="shared" si="10"/>
        <v>0</v>
      </c>
    </row>
    <row r="146" spans="2:10" ht="30" customHeight="1" x14ac:dyDescent="0.25">
      <c r="B146" s="23">
        <v>1</v>
      </c>
      <c r="C146" s="4" t="s">
        <v>7</v>
      </c>
      <c r="D146" s="4">
        <v>85</v>
      </c>
      <c r="E146" s="1" t="s">
        <v>148</v>
      </c>
      <c r="F146" s="4" t="s">
        <v>138</v>
      </c>
      <c r="G146" s="7" t="s">
        <v>149</v>
      </c>
      <c r="H146" s="35">
        <v>15</v>
      </c>
      <c r="I146" s="48"/>
      <c r="J146" s="99">
        <f t="shared" si="10"/>
        <v>0</v>
      </c>
    </row>
    <row r="147" spans="2:10" ht="30" customHeight="1" x14ac:dyDescent="0.25">
      <c r="B147" s="22">
        <v>1</v>
      </c>
      <c r="C147" s="13" t="s">
        <v>7</v>
      </c>
      <c r="D147" s="13">
        <v>86</v>
      </c>
      <c r="E147" s="14" t="s">
        <v>150</v>
      </c>
      <c r="F147" s="13" t="s">
        <v>138</v>
      </c>
      <c r="G147" s="15" t="s">
        <v>151</v>
      </c>
      <c r="H147" s="35">
        <v>15</v>
      </c>
      <c r="I147" s="48"/>
      <c r="J147" s="99">
        <f t="shared" si="10"/>
        <v>0</v>
      </c>
    </row>
    <row r="148" spans="2:10" ht="30" customHeight="1" x14ac:dyDescent="0.25">
      <c r="B148" s="23">
        <v>1</v>
      </c>
      <c r="C148" s="4" t="s">
        <v>7</v>
      </c>
      <c r="D148" s="4">
        <v>87</v>
      </c>
      <c r="E148" s="1" t="s">
        <v>152</v>
      </c>
      <c r="F148" s="4" t="s">
        <v>138</v>
      </c>
      <c r="G148" s="7" t="s">
        <v>153</v>
      </c>
      <c r="H148" s="35">
        <v>15</v>
      </c>
      <c r="I148" s="48"/>
      <c r="J148" s="99">
        <f t="shared" si="10"/>
        <v>0</v>
      </c>
    </row>
    <row r="149" spans="2:10" ht="30" customHeight="1" x14ac:dyDescent="0.25">
      <c r="B149" s="22">
        <v>1</v>
      </c>
      <c r="C149" s="13" t="s">
        <v>7</v>
      </c>
      <c r="D149" s="13">
        <v>88</v>
      </c>
      <c r="E149" s="14" t="s">
        <v>154</v>
      </c>
      <c r="F149" s="13" t="s">
        <v>138</v>
      </c>
      <c r="G149" s="15" t="s">
        <v>155</v>
      </c>
      <c r="H149" s="35">
        <v>15</v>
      </c>
      <c r="I149" s="48"/>
      <c r="J149" s="99">
        <f t="shared" si="10"/>
        <v>0</v>
      </c>
    </row>
    <row r="150" spans="2:10" ht="30" customHeight="1" x14ac:dyDescent="0.25">
      <c r="B150" s="23">
        <v>1</v>
      </c>
      <c r="C150" s="4" t="s">
        <v>7</v>
      </c>
      <c r="D150" s="4">
        <v>89</v>
      </c>
      <c r="E150" s="1" t="s">
        <v>156</v>
      </c>
      <c r="F150" s="4" t="s">
        <v>138</v>
      </c>
      <c r="G150" s="7" t="s">
        <v>157</v>
      </c>
      <c r="H150" s="35">
        <v>15</v>
      </c>
      <c r="I150" s="48"/>
      <c r="J150" s="99">
        <f t="shared" si="10"/>
        <v>0</v>
      </c>
    </row>
    <row r="151" spans="2:10" ht="30" customHeight="1" x14ac:dyDescent="0.25">
      <c r="B151" s="22">
        <v>1</v>
      </c>
      <c r="C151" s="13" t="s">
        <v>7</v>
      </c>
      <c r="D151" s="13">
        <v>90</v>
      </c>
      <c r="E151" s="14" t="s">
        <v>158</v>
      </c>
      <c r="F151" s="13" t="s">
        <v>159</v>
      </c>
      <c r="G151" s="15" t="s">
        <v>160</v>
      </c>
      <c r="H151" s="35">
        <v>40</v>
      </c>
      <c r="I151" s="48"/>
      <c r="J151" s="99">
        <f t="shared" si="10"/>
        <v>0</v>
      </c>
    </row>
    <row r="152" spans="2:10" ht="30" customHeight="1" x14ac:dyDescent="0.25">
      <c r="B152" s="23">
        <v>1</v>
      </c>
      <c r="C152" s="4" t="s">
        <v>7</v>
      </c>
      <c r="D152" s="4">
        <v>91</v>
      </c>
      <c r="E152" s="1" t="s">
        <v>161</v>
      </c>
      <c r="F152" s="4" t="s">
        <v>159</v>
      </c>
      <c r="G152" s="7" t="s">
        <v>162</v>
      </c>
      <c r="H152" s="35">
        <v>40</v>
      </c>
      <c r="I152" s="48"/>
      <c r="J152" s="99">
        <f t="shared" si="10"/>
        <v>0</v>
      </c>
    </row>
    <row r="153" spans="2:10" ht="30" customHeight="1" x14ac:dyDescent="0.25">
      <c r="B153" s="22">
        <v>1</v>
      </c>
      <c r="C153" s="13" t="s">
        <v>7</v>
      </c>
      <c r="D153" s="13">
        <v>92</v>
      </c>
      <c r="E153" s="14" t="s">
        <v>163</v>
      </c>
      <c r="F153" s="13" t="s">
        <v>75</v>
      </c>
      <c r="G153" s="15" t="s">
        <v>164</v>
      </c>
      <c r="H153" s="35">
        <v>100000</v>
      </c>
      <c r="I153" s="56">
        <v>1</v>
      </c>
      <c r="J153" s="99">
        <f t="shared" si="10"/>
        <v>100000</v>
      </c>
    </row>
    <row r="154" spans="2:10" ht="30" customHeight="1" x14ac:dyDescent="0.25">
      <c r="B154" s="24">
        <v>1</v>
      </c>
      <c r="C154" s="12" t="s">
        <v>7</v>
      </c>
      <c r="D154" s="12">
        <v>93</v>
      </c>
      <c r="E154" s="11" t="s">
        <v>165</v>
      </c>
      <c r="F154" s="12" t="s">
        <v>77</v>
      </c>
      <c r="G154" s="10" t="s">
        <v>166</v>
      </c>
      <c r="H154" s="35">
        <v>100000</v>
      </c>
      <c r="I154" s="34"/>
      <c r="J154" s="44">
        <f>H154*I154/100</f>
        <v>0</v>
      </c>
    </row>
    <row r="155" spans="2:10" ht="49.9" customHeight="1" x14ac:dyDescent="0.2">
      <c r="B155" s="33"/>
      <c r="C155" s="16"/>
      <c r="D155" s="16"/>
      <c r="E155" s="17"/>
      <c r="F155" s="16"/>
      <c r="G155" s="162" t="s">
        <v>648</v>
      </c>
      <c r="H155" s="40"/>
      <c r="I155" s="46"/>
      <c r="J155" s="47"/>
    </row>
    <row r="156" spans="2:10" ht="30" customHeight="1" x14ac:dyDescent="0.25">
      <c r="B156" s="29">
        <v>1</v>
      </c>
      <c r="C156" s="30" t="s">
        <v>7</v>
      </c>
      <c r="D156" s="30">
        <v>94</v>
      </c>
      <c r="E156" s="31" t="s">
        <v>167</v>
      </c>
      <c r="F156" s="30" t="s">
        <v>75</v>
      </c>
      <c r="G156" s="32" t="s">
        <v>168</v>
      </c>
      <c r="H156" s="175">
        <v>-216250000</v>
      </c>
      <c r="I156" s="103">
        <v>1</v>
      </c>
      <c r="J156" s="104">
        <f>H156*I156</f>
        <v>-216250000</v>
      </c>
    </row>
    <row r="157" spans="2:10" ht="30" customHeight="1" x14ac:dyDescent="0.25">
      <c r="B157" s="95">
        <v>1</v>
      </c>
      <c r="C157" s="96" t="s">
        <v>9</v>
      </c>
      <c r="D157" s="176" t="s">
        <v>10</v>
      </c>
      <c r="E157" s="97"/>
      <c r="F157" s="97"/>
      <c r="G157" s="98"/>
      <c r="H157" s="165" cm="1">
        <f t="array" ref="H157">AREAS(Rates1_0104)-COUNTA(Rates1_0104)</f>
        <v>5</v>
      </c>
      <c r="I157" s="144" t="s">
        <v>72</v>
      </c>
      <c r="J157" s="144">
        <f>SUM(J158:J165)</f>
        <v>210000</v>
      </c>
    </row>
    <row r="158" spans="2:10" ht="30" customHeight="1" x14ac:dyDescent="0.25">
      <c r="B158" s="106">
        <v>1</v>
      </c>
      <c r="C158" s="107" t="s">
        <v>9</v>
      </c>
      <c r="D158" s="107">
        <v>1</v>
      </c>
      <c r="E158" s="105" t="s">
        <v>169</v>
      </c>
      <c r="F158" s="107" t="s">
        <v>170</v>
      </c>
      <c r="G158" s="108" t="s">
        <v>171</v>
      </c>
      <c r="H158" s="109">
        <v>1</v>
      </c>
      <c r="I158" s="110"/>
      <c r="J158" s="111">
        <f t="shared" ref="J158:J164" si="11">H158*I158</f>
        <v>0</v>
      </c>
    </row>
    <row r="159" spans="2:10" ht="30" customHeight="1" x14ac:dyDescent="0.25">
      <c r="B159" s="22">
        <v>1</v>
      </c>
      <c r="C159" s="13" t="s">
        <v>9</v>
      </c>
      <c r="D159" s="13">
        <v>2</v>
      </c>
      <c r="E159" s="14" t="s">
        <v>172</v>
      </c>
      <c r="F159" s="13" t="s">
        <v>170</v>
      </c>
      <c r="G159" s="15" t="s">
        <v>173</v>
      </c>
      <c r="H159" s="35">
        <v>5</v>
      </c>
      <c r="I159" s="48"/>
      <c r="J159" s="99">
        <f t="shared" si="11"/>
        <v>0</v>
      </c>
    </row>
    <row r="160" spans="2:10" ht="30" customHeight="1" x14ac:dyDescent="0.25">
      <c r="B160" s="23">
        <v>1</v>
      </c>
      <c r="C160" s="4" t="s">
        <v>9</v>
      </c>
      <c r="D160" s="4">
        <v>3</v>
      </c>
      <c r="E160" s="1" t="s">
        <v>174</v>
      </c>
      <c r="F160" s="4" t="s">
        <v>75</v>
      </c>
      <c r="G160" s="7" t="s">
        <v>175</v>
      </c>
      <c r="H160" s="35">
        <v>70000</v>
      </c>
      <c r="I160" s="56">
        <v>1</v>
      </c>
      <c r="J160" s="99">
        <f t="shared" si="11"/>
        <v>70000</v>
      </c>
    </row>
    <row r="161" spans="2:10" ht="30" customHeight="1" x14ac:dyDescent="0.25">
      <c r="B161" s="22">
        <v>1</v>
      </c>
      <c r="C161" s="13" t="s">
        <v>9</v>
      </c>
      <c r="D161" s="13">
        <v>4</v>
      </c>
      <c r="E161" s="14" t="s">
        <v>174</v>
      </c>
      <c r="F161" s="13" t="s">
        <v>77</v>
      </c>
      <c r="G161" s="15" t="s">
        <v>111</v>
      </c>
      <c r="H161" s="35">
        <v>70000</v>
      </c>
      <c r="I161" s="34"/>
      <c r="J161" s="99">
        <f>H161*I161/100</f>
        <v>0</v>
      </c>
    </row>
    <row r="162" spans="2:10" ht="30" customHeight="1" x14ac:dyDescent="0.25">
      <c r="B162" s="23">
        <v>1</v>
      </c>
      <c r="C162" s="4" t="s">
        <v>9</v>
      </c>
      <c r="D162" s="4">
        <v>5</v>
      </c>
      <c r="E162" s="1" t="s">
        <v>176</v>
      </c>
      <c r="F162" s="4" t="s">
        <v>75</v>
      </c>
      <c r="G162" s="7" t="s">
        <v>177</v>
      </c>
      <c r="H162" s="35">
        <v>40000</v>
      </c>
      <c r="I162" s="56">
        <v>1</v>
      </c>
      <c r="J162" s="99">
        <f t="shared" si="11"/>
        <v>40000</v>
      </c>
    </row>
    <row r="163" spans="2:10" ht="30" customHeight="1" x14ac:dyDescent="0.25">
      <c r="B163" s="22">
        <v>1</v>
      </c>
      <c r="C163" s="13" t="s">
        <v>9</v>
      </c>
      <c r="D163" s="13">
        <v>6</v>
      </c>
      <c r="E163" s="14" t="s">
        <v>176</v>
      </c>
      <c r="F163" s="13" t="s">
        <v>77</v>
      </c>
      <c r="G163" s="15" t="s">
        <v>111</v>
      </c>
      <c r="H163" s="35">
        <v>40000</v>
      </c>
      <c r="I163" s="34"/>
      <c r="J163" s="99">
        <f>H163*I163/100</f>
        <v>0</v>
      </c>
    </row>
    <row r="164" spans="2:10" ht="30" customHeight="1" x14ac:dyDescent="0.25">
      <c r="B164" s="22">
        <v>1</v>
      </c>
      <c r="C164" s="13" t="s">
        <v>9</v>
      </c>
      <c r="D164" s="13">
        <v>7</v>
      </c>
      <c r="E164" s="14" t="s">
        <v>178</v>
      </c>
      <c r="F164" s="13" t="s">
        <v>179</v>
      </c>
      <c r="G164" s="15" t="s">
        <v>180</v>
      </c>
      <c r="H164" s="35">
        <v>100000</v>
      </c>
      <c r="I164" s="56">
        <v>1</v>
      </c>
      <c r="J164" s="99">
        <f t="shared" si="11"/>
        <v>100000</v>
      </c>
    </row>
    <row r="165" spans="2:10" ht="30" customHeight="1" x14ac:dyDescent="0.25">
      <c r="B165" s="25">
        <v>1</v>
      </c>
      <c r="C165" s="26" t="s">
        <v>9</v>
      </c>
      <c r="D165" s="26">
        <v>8</v>
      </c>
      <c r="E165" s="27" t="s">
        <v>178</v>
      </c>
      <c r="F165" s="26" t="s">
        <v>77</v>
      </c>
      <c r="G165" s="28" t="s">
        <v>181</v>
      </c>
      <c r="H165" s="102">
        <v>100000</v>
      </c>
      <c r="I165" s="161"/>
      <c r="J165" s="104">
        <f>H165*I165/100</f>
        <v>0</v>
      </c>
    </row>
    <row r="166" spans="2:10" ht="30" customHeight="1" x14ac:dyDescent="0.25">
      <c r="B166" s="95">
        <v>1</v>
      </c>
      <c r="C166" s="96" t="s">
        <v>11</v>
      </c>
      <c r="D166" s="176" t="s">
        <v>12</v>
      </c>
      <c r="E166" s="97"/>
      <c r="F166" s="97"/>
      <c r="G166" s="98"/>
      <c r="H166" s="165" cm="1">
        <f t="array" ref="H166">AREAS(Rates1_0105)-COUNTA(Rates1_0105)</f>
        <v>20</v>
      </c>
      <c r="I166" s="144" t="s">
        <v>72</v>
      </c>
      <c r="J166" s="144">
        <f>SUM(J167:J198)</f>
        <v>0</v>
      </c>
    </row>
    <row r="167" spans="2:10" s="3" customFormat="1" ht="30" customHeight="1" x14ac:dyDescent="0.25">
      <c r="B167" s="20"/>
      <c r="C167" s="21"/>
      <c r="D167" s="21"/>
      <c r="E167" s="21"/>
      <c r="F167" s="21"/>
      <c r="G167" s="117" t="s">
        <v>182</v>
      </c>
      <c r="H167" s="41"/>
      <c r="I167" s="54"/>
      <c r="J167" s="55"/>
    </row>
    <row r="168" spans="2:10" ht="30" customHeight="1" x14ac:dyDescent="0.25">
      <c r="B168" s="22">
        <v>1</v>
      </c>
      <c r="C168" s="13" t="s">
        <v>11</v>
      </c>
      <c r="D168" s="13">
        <v>1</v>
      </c>
      <c r="E168" s="15" t="s">
        <v>183</v>
      </c>
      <c r="F168" s="13" t="s">
        <v>75</v>
      </c>
      <c r="G168" s="15" t="s">
        <v>76</v>
      </c>
      <c r="H168" s="35">
        <v>1000000</v>
      </c>
      <c r="I168" s="56">
        <v>1</v>
      </c>
      <c r="J168" s="99">
        <f t="shared" ref="J168:J178" si="12">H168*I168</f>
        <v>1000000</v>
      </c>
    </row>
    <row r="169" spans="2:10" ht="30" customHeight="1" x14ac:dyDescent="0.25">
      <c r="B169" s="23">
        <v>1</v>
      </c>
      <c r="C169" s="4" t="s">
        <v>11</v>
      </c>
      <c r="D169" s="4">
        <v>2</v>
      </c>
      <c r="E169" s="7" t="s">
        <v>183</v>
      </c>
      <c r="F169" s="4" t="s">
        <v>77</v>
      </c>
      <c r="G169" s="7" t="s">
        <v>78</v>
      </c>
      <c r="H169" s="35">
        <v>1000000</v>
      </c>
      <c r="I169" s="34"/>
      <c r="J169" s="99">
        <f>H169*I169/100</f>
        <v>0</v>
      </c>
    </row>
    <row r="170" spans="2:10" ht="30" customHeight="1" x14ac:dyDescent="0.25">
      <c r="B170" s="22">
        <v>1</v>
      </c>
      <c r="C170" s="13" t="s">
        <v>11</v>
      </c>
      <c r="D170" s="13">
        <v>3</v>
      </c>
      <c r="E170" s="15" t="s">
        <v>183</v>
      </c>
      <c r="F170" s="13" t="s">
        <v>75</v>
      </c>
      <c r="G170" s="15" t="s">
        <v>79</v>
      </c>
      <c r="H170" s="35">
        <v>3000000</v>
      </c>
      <c r="I170" s="56">
        <v>1</v>
      </c>
      <c r="J170" s="99">
        <f t="shared" si="12"/>
        <v>3000000</v>
      </c>
    </row>
    <row r="171" spans="2:10" ht="30" customHeight="1" x14ac:dyDescent="0.25">
      <c r="B171" s="23">
        <v>1</v>
      </c>
      <c r="C171" s="4" t="s">
        <v>11</v>
      </c>
      <c r="D171" s="4">
        <v>4</v>
      </c>
      <c r="E171" s="7" t="s">
        <v>183</v>
      </c>
      <c r="F171" s="4" t="s">
        <v>77</v>
      </c>
      <c r="G171" s="7" t="s">
        <v>78</v>
      </c>
      <c r="H171" s="35">
        <v>3000000</v>
      </c>
      <c r="I171" s="34"/>
      <c r="J171" s="99">
        <f>H171*I171/100</f>
        <v>0</v>
      </c>
    </row>
    <row r="172" spans="2:10" ht="30" customHeight="1" x14ac:dyDescent="0.25">
      <c r="B172" s="22">
        <v>1</v>
      </c>
      <c r="C172" s="13" t="s">
        <v>11</v>
      </c>
      <c r="D172" s="13">
        <v>5</v>
      </c>
      <c r="E172" s="15" t="s">
        <v>183</v>
      </c>
      <c r="F172" s="13" t="s">
        <v>75</v>
      </c>
      <c r="G172" s="15" t="s">
        <v>80</v>
      </c>
      <c r="H172" s="35">
        <v>6000000</v>
      </c>
      <c r="I172" s="56">
        <v>1</v>
      </c>
      <c r="J172" s="99">
        <f t="shared" si="12"/>
        <v>6000000</v>
      </c>
    </row>
    <row r="173" spans="2:10" ht="30" customHeight="1" x14ac:dyDescent="0.25">
      <c r="B173" s="23">
        <v>1</v>
      </c>
      <c r="C173" s="4" t="s">
        <v>11</v>
      </c>
      <c r="D173" s="4">
        <v>6</v>
      </c>
      <c r="E173" s="7" t="s">
        <v>183</v>
      </c>
      <c r="F173" s="4" t="s">
        <v>77</v>
      </c>
      <c r="G173" s="7" t="s">
        <v>78</v>
      </c>
      <c r="H173" s="35">
        <v>6000000</v>
      </c>
      <c r="I173" s="34"/>
      <c r="J173" s="99">
        <f>H173*I173/100</f>
        <v>0</v>
      </c>
    </row>
    <row r="174" spans="2:10" ht="30" customHeight="1" x14ac:dyDescent="0.25">
      <c r="B174" s="22">
        <v>1</v>
      </c>
      <c r="C174" s="13" t="s">
        <v>11</v>
      </c>
      <c r="D174" s="13">
        <v>7</v>
      </c>
      <c r="E174" s="15" t="s">
        <v>183</v>
      </c>
      <c r="F174" s="13" t="s">
        <v>75</v>
      </c>
      <c r="G174" s="15" t="s">
        <v>81</v>
      </c>
      <c r="H174" s="35">
        <v>10000000</v>
      </c>
      <c r="I174" s="56">
        <v>1</v>
      </c>
      <c r="J174" s="99">
        <f t="shared" si="12"/>
        <v>10000000</v>
      </c>
    </row>
    <row r="175" spans="2:10" ht="30" customHeight="1" x14ac:dyDescent="0.25">
      <c r="B175" s="23">
        <v>1</v>
      </c>
      <c r="C175" s="4" t="s">
        <v>11</v>
      </c>
      <c r="D175" s="4">
        <v>8</v>
      </c>
      <c r="E175" s="7" t="s">
        <v>183</v>
      </c>
      <c r="F175" s="4" t="s">
        <v>77</v>
      </c>
      <c r="G175" s="7" t="s">
        <v>78</v>
      </c>
      <c r="H175" s="35">
        <v>10000000</v>
      </c>
      <c r="I175" s="34"/>
      <c r="J175" s="99">
        <f>H175*I175/100</f>
        <v>0</v>
      </c>
    </row>
    <row r="176" spans="2:10" ht="30" customHeight="1" x14ac:dyDescent="0.25">
      <c r="B176" s="22">
        <v>1</v>
      </c>
      <c r="C176" s="13" t="s">
        <v>11</v>
      </c>
      <c r="D176" s="13">
        <v>9</v>
      </c>
      <c r="E176" s="15" t="s">
        <v>183</v>
      </c>
      <c r="F176" s="13" t="s">
        <v>75</v>
      </c>
      <c r="G176" s="15" t="s">
        <v>82</v>
      </c>
      <c r="H176" s="35">
        <v>20000000</v>
      </c>
      <c r="I176" s="56">
        <v>1</v>
      </c>
      <c r="J176" s="99">
        <f t="shared" si="12"/>
        <v>20000000</v>
      </c>
    </row>
    <row r="177" spans="2:10" ht="30" customHeight="1" x14ac:dyDescent="0.25">
      <c r="B177" s="23">
        <v>1</v>
      </c>
      <c r="C177" s="4" t="s">
        <v>11</v>
      </c>
      <c r="D177" s="4">
        <v>10</v>
      </c>
      <c r="E177" s="7" t="s">
        <v>183</v>
      </c>
      <c r="F177" s="4" t="s">
        <v>77</v>
      </c>
      <c r="G177" s="7" t="s">
        <v>78</v>
      </c>
      <c r="H177" s="35">
        <v>20000000</v>
      </c>
      <c r="I177" s="34"/>
      <c r="J177" s="99">
        <f>H177*I177/100</f>
        <v>0</v>
      </c>
    </row>
    <row r="178" spans="2:10" ht="30" customHeight="1" x14ac:dyDescent="0.25">
      <c r="B178" s="22">
        <v>1</v>
      </c>
      <c r="C178" s="13" t="s">
        <v>11</v>
      </c>
      <c r="D178" s="13">
        <v>11</v>
      </c>
      <c r="E178" s="15" t="s">
        <v>183</v>
      </c>
      <c r="F178" s="13" t="s">
        <v>184</v>
      </c>
      <c r="G178" s="15" t="s">
        <v>185</v>
      </c>
      <c r="H178" s="35">
        <v>100</v>
      </c>
      <c r="I178" s="48"/>
      <c r="J178" s="99">
        <f t="shared" si="12"/>
        <v>0</v>
      </c>
    </row>
    <row r="179" spans="2:10" ht="30" customHeight="1" x14ac:dyDescent="0.25">
      <c r="B179" s="23"/>
      <c r="F179" s="4"/>
      <c r="G179" s="118" t="s">
        <v>186</v>
      </c>
      <c r="J179" s="50"/>
    </row>
    <row r="180" spans="2:10" ht="30" customHeight="1" x14ac:dyDescent="0.25">
      <c r="B180" s="22">
        <v>1</v>
      </c>
      <c r="C180" s="13" t="s">
        <v>11</v>
      </c>
      <c r="D180" s="13">
        <v>12</v>
      </c>
      <c r="E180" s="15" t="s">
        <v>187</v>
      </c>
      <c r="F180" s="13" t="s">
        <v>188</v>
      </c>
      <c r="G180" s="15" t="s">
        <v>189</v>
      </c>
      <c r="H180" s="35">
        <v>0</v>
      </c>
      <c r="I180" s="48"/>
      <c r="J180" s="99"/>
    </row>
    <row r="181" spans="2:10" ht="30" customHeight="1" x14ac:dyDescent="0.25">
      <c r="B181" s="23">
        <v>1</v>
      </c>
      <c r="C181" s="4" t="s">
        <v>11</v>
      </c>
      <c r="D181" s="4">
        <v>13</v>
      </c>
      <c r="E181" s="7" t="s">
        <v>187</v>
      </c>
      <c r="F181" s="4" t="s">
        <v>188</v>
      </c>
      <c r="G181" s="7" t="s">
        <v>190</v>
      </c>
      <c r="H181" s="35">
        <v>0</v>
      </c>
      <c r="I181" s="48"/>
      <c r="J181" s="99"/>
    </row>
    <row r="182" spans="2:10" ht="30" customHeight="1" x14ac:dyDescent="0.25">
      <c r="B182" s="22">
        <v>1</v>
      </c>
      <c r="C182" s="13" t="s">
        <v>11</v>
      </c>
      <c r="D182" s="13">
        <v>14</v>
      </c>
      <c r="E182" s="14" t="s">
        <v>191</v>
      </c>
      <c r="F182" s="13" t="s">
        <v>170</v>
      </c>
      <c r="G182" s="15" t="s">
        <v>192</v>
      </c>
      <c r="H182" s="35">
        <v>200</v>
      </c>
      <c r="I182" s="48"/>
      <c r="J182" s="99">
        <f t="shared" ref="J182:J185" si="13">H182*I182</f>
        <v>0</v>
      </c>
    </row>
    <row r="183" spans="2:10" ht="30" customHeight="1" x14ac:dyDescent="0.25">
      <c r="B183" s="23">
        <v>1</v>
      </c>
      <c r="C183" s="4" t="s">
        <v>11</v>
      </c>
      <c r="D183" s="4">
        <v>15</v>
      </c>
      <c r="E183" s="1" t="s">
        <v>193</v>
      </c>
      <c r="F183" s="4" t="s">
        <v>122</v>
      </c>
      <c r="G183" s="7" t="s">
        <v>194</v>
      </c>
      <c r="H183" s="35">
        <v>30</v>
      </c>
      <c r="I183" s="48"/>
      <c r="J183" s="99">
        <f t="shared" si="13"/>
        <v>0</v>
      </c>
    </row>
    <row r="184" spans="2:10" ht="30" customHeight="1" x14ac:dyDescent="0.25">
      <c r="B184" s="22">
        <v>1</v>
      </c>
      <c r="C184" s="13" t="s">
        <v>11</v>
      </c>
      <c r="D184" s="13">
        <v>16</v>
      </c>
      <c r="E184" s="14" t="s">
        <v>195</v>
      </c>
      <c r="F184" s="13" t="s">
        <v>184</v>
      </c>
      <c r="G184" s="15" t="s">
        <v>196</v>
      </c>
      <c r="H184" s="35">
        <v>100</v>
      </c>
      <c r="I184" s="48"/>
      <c r="J184" s="99">
        <f t="shared" si="13"/>
        <v>0</v>
      </c>
    </row>
    <row r="185" spans="2:10" ht="30" customHeight="1" x14ac:dyDescent="0.25">
      <c r="B185" s="23">
        <v>1</v>
      </c>
      <c r="C185" s="4" t="s">
        <v>11</v>
      </c>
      <c r="D185" s="4">
        <v>17</v>
      </c>
      <c r="E185" s="1" t="s">
        <v>197</v>
      </c>
      <c r="F185" s="4" t="s">
        <v>184</v>
      </c>
      <c r="G185" s="7" t="s">
        <v>198</v>
      </c>
      <c r="H185" s="35">
        <v>100</v>
      </c>
      <c r="I185" s="48"/>
      <c r="J185" s="99">
        <f t="shared" si="13"/>
        <v>0</v>
      </c>
    </row>
    <row r="186" spans="2:10" ht="30" customHeight="1" x14ac:dyDescent="0.25">
      <c r="B186" s="22"/>
      <c r="C186" s="13"/>
      <c r="D186" s="13"/>
      <c r="E186" s="14"/>
      <c r="F186" s="13"/>
      <c r="G186" s="19" t="s">
        <v>199</v>
      </c>
      <c r="H186" s="36"/>
      <c r="I186" s="45"/>
      <c r="J186" s="44"/>
    </row>
    <row r="187" spans="2:10" ht="30" customHeight="1" x14ac:dyDescent="0.25">
      <c r="B187" s="23">
        <v>1</v>
      </c>
      <c r="C187" s="4" t="s">
        <v>11</v>
      </c>
      <c r="D187" s="4">
        <v>18</v>
      </c>
      <c r="E187" s="1" t="s">
        <v>200</v>
      </c>
      <c r="F187" s="4" t="s">
        <v>170</v>
      </c>
      <c r="G187" s="7" t="s">
        <v>201</v>
      </c>
      <c r="H187" s="35">
        <v>6</v>
      </c>
      <c r="I187" s="48"/>
      <c r="J187" s="99">
        <f t="shared" ref="J187:J194" si="14">H187*I187</f>
        <v>0</v>
      </c>
    </row>
    <row r="188" spans="2:10" ht="30" customHeight="1" x14ac:dyDescent="0.25">
      <c r="B188" s="22">
        <v>1</v>
      </c>
      <c r="C188" s="13" t="s">
        <v>11</v>
      </c>
      <c r="D188" s="13">
        <v>19</v>
      </c>
      <c r="E188" s="14" t="s">
        <v>202</v>
      </c>
      <c r="F188" s="13" t="s">
        <v>170</v>
      </c>
      <c r="G188" s="15" t="s">
        <v>203</v>
      </c>
      <c r="H188" s="35">
        <v>6</v>
      </c>
      <c r="I188" s="48"/>
      <c r="J188" s="99">
        <f t="shared" si="14"/>
        <v>0</v>
      </c>
    </row>
    <row r="189" spans="2:10" ht="30" customHeight="1" x14ac:dyDescent="0.25">
      <c r="B189" s="23"/>
      <c r="F189" s="4"/>
      <c r="G189" s="118" t="s">
        <v>204</v>
      </c>
      <c r="J189" s="44">
        <f t="shared" si="14"/>
        <v>0</v>
      </c>
    </row>
    <row r="190" spans="2:10" ht="30" customHeight="1" x14ac:dyDescent="0.25">
      <c r="B190" s="22">
        <v>1</v>
      </c>
      <c r="C190" s="13" t="s">
        <v>11</v>
      </c>
      <c r="D190" s="13">
        <v>20</v>
      </c>
      <c r="E190" s="14" t="s">
        <v>205</v>
      </c>
      <c r="F190" s="13" t="s">
        <v>170</v>
      </c>
      <c r="G190" s="15" t="s">
        <v>206</v>
      </c>
      <c r="H190" s="35">
        <v>2</v>
      </c>
      <c r="I190" s="48"/>
      <c r="J190" s="99">
        <f t="shared" si="14"/>
        <v>0</v>
      </c>
    </row>
    <row r="191" spans="2:10" ht="30" customHeight="1" x14ac:dyDescent="0.25">
      <c r="B191" s="23">
        <v>1</v>
      </c>
      <c r="C191" s="4" t="s">
        <v>11</v>
      </c>
      <c r="D191" s="4">
        <v>21</v>
      </c>
      <c r="E191" s="1" t="s">
        <v>207</v>
      </c>
      <c r="F191" s="4" t="s">
        <v>170</v>
      </c>
      <c r="G191" s="7" t="s">
        <v>203</v>
      </c>
      <c r="H191" s="35">
        <v>2</v>
      </c>
      <c r="I191" s="48"/>
      <c r="J191" s="99">
        <f t="shared" si="14"/>
        <v>0</v>
      </c>
    </row>
    <row r="192" spans="2:10" ht="30" customHeight="1" x14ac:dyDescent="0.25">
      <c r="B192" s="22">
        <v>1</v>
      </c>
      <c r="C192" s="13" t="s">
        <v>11</v>
      </c>
      <c r="D192" s="13">
        <v>22</v>
      </c>
      <c r="E192" s="14" t="s">
        <v>208</v>
      </c>
      <c r="F192" s="13" t="s">
        <v>170</v>
      </c>
      <c r="G192" s="15" t="s">
        <v>209</v>
      </c>
      <c r="H192" s="35">
        <v>2</v>
      </c>
      <c r="I192" s="48"/>
      <c r="J192" s="99">
        <f t="shared" si="14"/>
        <v>0</v>
      </c>
    </row>
    <row r="193" spans="2:10" ht="30" customHeight="1" x14ac:dyDescent="0.25">
      <c r="B193" s="23">
        <v>1</v>
      </c>
      <c r="C193" s="4" t="s">
        <v>11</v>
      </c>
      <c r="D193" s="4">
        <v>23</v>
      </c>
      <c r="E193" s="1" t="s">
        <v>210</v>
      </c>
      <c r="F193" s="4" t="s">
        <v>170</v>
      </c>
      <c r="G193" s="7" t="s">
        <v>211</v>
      </c>
      <c r="H193" s="35">
        <v>2</v>
      </c>
      <c r="I193" s="48"/>
      <c r="J193" s="99">
        <f t="shared" si="14"/>
        <v>0</v>
      </c>
    </row>
    <row r="194" spans="2:10" ht="30" customHeight="1" x14ac:dyDescent="0.25">
      <c r="B194" s="22">
        <v>1</v>
      </c>
      <c r="C194" s="13" t="s">
        <v>11</v>
      </c>
      <c r="D194" s="13">
        <v>24</v>
      </c>
      <c r="E194" s="14" t="s">
        <v>212</v>
      </c>
      <c r="F194" s="13" t="s">
        <v>170</v>
      </c>
      <c r="G194" s="15" t="s">
        <v>213</v>
      </c>
      <c r="H194" s="35">
        <v>2</v>
      </c>
      <c r="I194" s="48"/>
      <c r="J194" s="99">
        <f t="shared" si="14"/>
        <v>0</v>
      </c>
    </row>
    <row r="195" spans="2:10" ht="30" customHeight="1" x14ac:dyDescent="0.25">
      <c r="B195" s="23"/>
      <c r="F195" s="4"/>
      <c r="G195" s="118" t="s">
        <v>214</v>
      </c>
      <c r="J195" s="50"/>
    </row>
    <row r="196" spans="2:10" ht="30" customHeight="1" x14ac:dyDescent="0.25">
      <c r="B196" s="22">
        <v>1</v>
      </c>
      <c r="C196" s="13" t="s">
        <v>11</v>
      </c>
      <c r="D196" s="13">
        <v>25</v>
      </c>
      <c r="E196" s="14" t="s">
        <v>215</v>
      </c>
      <c r="F196" s="13" t="s">
        <v>122</v>
      </c>
      <c r="G196" s="15" t="s">
        <v>216</v>
      </c>
      <c r="H196" s="35">
        <v>50</v>
      </c>
      <c r="I196" s="48"/>
      <c r="J196" s="99">
        <f>H196*I196</f>
        <v>0</v>
      </c>
    </row>
    <row r="197" spans="2:10" ht="49.9" customHeight="1" x14ac:dyDescent="0.2">
      <c r="B197" s="22"/>
      <c r="C197" s="13"/>
      <c r="D197" s="13"/>
      <c r="E197" s="14"/>
      <c r="F197" s="13"/>
      <c r="G197" s="162" t="s">
        <v>649</v>
      </c>
      <c r="H197" s="36"/>
      <c r="I197" s="45"/>
      <c r="J197" s="44"/>
    </row>
    <row r="198" spans="2:10" ht="30" customHeight="1" x14ac:dyDescent="0.25">
      <c r="B198" s="29">
        <v>1</v>
      </c>
      <c r="C198" s="30" t="s">
        <v>11</v>
      </c>
      <c r="D198" s="30">
        <v>26</v>
      </c>
      <c r="E198" s="31" t="s">
        <v>167</v>
      </c>
      <c r="F198" s="30" t="s">
        <v>75</v>
      </c>
      <c r="G198" s="32" t="s">
        <v>168</v>
      </c>
      <c r="H198" s="102">
        <v>-40000000</v>
      </c>
      <c r="I198" s="103">
        <v>1</v>
      </c>
      <c r="J198" s="104">
        <f>H198*I198</f>
        <v>-40000000</v>
      </c>
    </row>
    <row r="199" spans="2:10" ht="30" customHeight="1" x14ac:dyDescent="0.25">
      <c r="B199" s="112">
        <v>2</v>
      </c>
      <c r="C199" s="113" t="s">
        <v>13</v>
      </c>
      <c r="D199" s="114"/>
      <c r="E199" s="115"/>
      <c r="F199" s="115"/>
      <c r="G199" s="116"/>
      <c r="H199" s="77"/>
      <c r="I199" s="145" t="s">
        <v>71</v>
      </c>
      <c r="J199" s="145">
        <f>J200</f>
        <v>0</v>
      </c>
    </row>
    <row r="200" spans="2:10" ht="30" customHeight="1" x14ac:dyDescent="0.25">
      <c r="B200" s="62">
        <v>2</v>
      </c>
      <c r="C200" s="63" t="s">
        <v>14</v>
      </c>
      <c r="D200" s="63" t="s">
        <v>15</v>
      </c>
      <c r="E200" s="67"/>
      <c r="F200" s="67"/>
      <c r="G200" s="68"/>
      <c r="H200" s="164" cm="1">
        <f t="array" ref="H200">AREAS(Rates2_0106)-COUNTA(Rates2_0106)</f>
        <v>13</v>
      </c>
      <c r="I200" s="144" t="s">
        <v>72</v>
      </c>
      <c r="J200" s="144">
        <f>SUM(J201:J218)</f>
        <v>0</v>
      </c>
    </row>
    <row r="201" spans="2:10" s="3" customFormat="1" ht="30" customHeight="1" x14ac:dyDescent="0.25">
      <c r="B201" s="20"/>
      <c r="C201" s="21"/>
      <c r="D201" s="21"/>
      <c r="E201" s="21"/>
      <c r="F201" s="21"/>
      <c r="G201" s="86" t="s">
        <v>217</v>
      </c>
      <c r="H201" s="41"/>
      <c r="I201" s="54"/>
      <c r="J201" s="55"/>
    </row>
    <row r="202" spans="2:10" ht="30" customHeight="1" x14ac:dyDescent="0.25">
      <c r="B202" s="22">
        <v>2</v>
      </c>
      <c r="C202" s="13" t="s">
        <v>14</v>
      </c>
      <c r="D202" s="13">
        <v>1</v>
      </c>
      <c r="E202" s="14" t="s">
        <v>218</v>
      </c>
      <c r="F202" s="13" t="s">
        <v>119</v>
      </c>
      <c r="G202" s="15" t="s">
        <v>219</v>
      </c>
      <c r="H202" s="35">
        <v>2000</v>
      </c>
      <c r="I202" s="48"/>
      <c r="J202" s="99">
        <f t="shared" ref="J202:J203" si="15">H202*I202</f>
        <v>0</v>
      </c>
    </row>
    <row r="203" spans="2:10" ht="30" customHeight="1" x14ac:dyDescent="0.25">
      <c r="B203" s="23">
        <v>2</v>
      </c>
      <c r="C203" s="4" t="s">
        <v>14</v>
      </c>
      <c r="D203" s="4">
        <v>2</v>
      </c>
      <c r="E203" s="1" t="s">
        <v>220</v>
      </c>
      <c r="F203" s="4" t="s">
        <v>119</v>
      </c>
      <c r="G203" s="7" t="s">
        <v>221</v>
      </c>
      <c r="H203" s="35">
        <v>2000</v>
      </c>
      <c r="I203" s="48"/>
      <c r="J203" s="99">
        <f t="shared" si="15"/>
        <v>0</v>
      </c>
    </row>
    <row r="204" spans="2:10" ht="30" customHeight="1" x14ac:dyDescent="0.25">
      <c r="B204" s="22"/>
      <c r="C204" s="13"/>
      <c r="D204" s="13"/>
      <c r="E204" s="14"/>
      <c r="F204" s="13"/>
      <c r="G204" s="75" t="s">
        <v>222</v>
      </c>
      <c r="H204" s="36"/>
      <c r="I204" s="45"/>
      <c r="J204" s="44"/>
    </row>
    <row r="205" spans="2:10" ht="30" customHeight="1" x14ac:dyDescent="0.25">
      <c r="B205" s="23">
        <v>2</v>
      </c>
      <c r="C205" s="4" t="s">
        <v>14</v>
      </c>
      <c r="D205" s="4">
        <v>3</v>
      </c>
      <c r="E205" s="1" t="s">
        <v>223</v>
      </c>
      <c r="F205" s="4" t="s">
        <v>119</v>
      </c>
      <c r="G205" s="7" t="s">
        <v>224</v>
      </c>
      <c r="H205" s="35">
        <v>2000</v>
      </c>
      <c r="I205" s="48"/>
      <c r="J205" s="99">
        <f t="shared" ref="J205:J206" si="16">H205*I205</f>
        <v>0</v>
      </c>
    </row>
    <row r="206" spans="2:10" ht="30" customHeight="1" x14ac:dyDescent="0.25">
      <c r="B206" s="22">
        <v>2</v>
      </c>
      <c r="C206" s="13" t="s">
        <v>14</v>
      </c>
      <c r="D206" s="13">
        <v>4</v>
      </c>
      <c r="E206" s="14" t="s">
        <v>225</v>
      </c>
      <c r="F206" s="13" t="s">
        <v>119</v>
      </c>
      <c r="G206" s="15" t="s">
        <v>226</v>
      </c>
      <c r="H206" s="35">
        <v>2000</v>
      </c>
      <c r="I206" s="48"/>
      <c r="J206" s="99">
        <f t="shared" si="16"/>
        <v>0</v>
      </c>
    </row>
    <row r="207" spans="2:10" ht="30" customHeight="1" x14ac:dyDescent="0.25">
      <c r="B207" s="22"/>
      <c r="C207" s="13"/>
      <c r="D207" s="13"/>
      <c r="E207" s="14"/>
      <c r="F207" s="13"/>
      <c r="G207" s="75" t="s">
        <v>227</v>
      </c>
      <c r="H207" s="36"/>
      <c r="I207" s="45"/>
      <c r="J207" s="44"/>
    </row>
    <row r="208" spans="2:10" ht="30" customHeight="1" x14ac:dyDescent="0.25">
      <c r="B208" s="24">
        <v>2</v>
      </c>
      <c r="C208" s="12" t="s">
        <v>14</v>
      </c>
      <c r="D208" s="12">
        <v>5</v>
      </c>
      <c r="E208" s="11" t="s">
        <v>228</v>
      </c>
      <c r="F208" s="12" t="s">
        <v>170</v>
      </c>
      <c r="G208" s="10" t="s">
        <v>229</v>
      </c>
      <c r="H208" s="35">
        <v>5</v>
      </c>
      <c r="I208" s="48"/>
      <c r="J208" s="99">
        <f t="shared" ref="J208:J209" si="17">H208*I208</f>
        <v>0</v>
      </c>
    </row>
    <row r="209" spans="2:10" ht="30" customHeight="1" x14ac:dyDescent="0.25">
      <c r="B209" s="33">
        <v>2</v>
      </c>
      <c r="C209" s="16" t="s">
        <v>14</v>
      </c>
      <c r="D209" s="16">
        <v>6</v>
      </c>
      <c r="E209" s="17" t="s">
        <v>230</v>
      </c>
      <c r="F209" s="16" t="s">
        <v>170</v>
      </c>
      <c r="G209" s="18" t="s">
        <v>231</v>
      </c>
      <c r="H209" s="35">
        <v>3</v>
      </c>
      <c r="I209" s="48"/>
      <c r="J209" s="99">
        <f t="shared" si="17"/>
        <v>0</v>
      </c>
    </row>
    <row r="210" spans="2:10" ht="30" customHeight="1" x14ac:dyDescent="0.25">
      <c r="B210" s="22"/>
      <c r="C210" s="13"/>
      <c r="D210" s="13"/>
      <c r="E210" s="14"/>
      <c r="F210" s="13"/>
      <c r="G210" s="75" t="s">
        <v>232</v>
      </c>
      <c r="H210" s="36"/>
      <c r="I210" s="45"/>
      <c r="J210" s="44"/>
    </row>
    <row r="211" spans="2:10" ht="30" customHeight="1" x14ac:dyDescent="0.25">
      <c r="B211" s="23">
        <v>2</v>
      </c>
      <c r="C211" s="4" t="s">
        <v>14</v>
      </c>
      <c r="D211" s="4">
        <v>7</v>
      </c>
      <c r="E211" s="1" t="s">
        <v>233</v>
      </c>
      <c r="F211" s="4" t="s">
        <v>125</v>
      </c>
      <c r="G211" s="7" t="s">
        <v>234</v>
      </c>
      <c r="H211" s="35">
        <v>20</v>
      </c>
      <c r="I211" s="48"/>
      <c r="J211" s="99">
        <f t="shared" ref="J211:J214" si="18">H211*I211</f>
        <v>0</v>
      </c>
    </row>
    <row r="212" spans="2:10" ht="30" customHeight="1" x14ac:dyDescent="0.25">
      <c r="B212" s="22">
        <v>2</v>
      </c>
      <c r="C212" s="13" t="s">
        <v>14</v>
      </c>
      <c r="D212" s="13">
        <v>8</v>
      </c>
      <c r="E212" s="14" t="s">
        <v>235</v>
      </c>
      <c r="F212" s="13" t="s">
        <v>125</v>
      </c>
      <c r="G212" s="15" t="s">
        <v>236</v>
      </c>
      <c r="H212" s="35">
        <v>20</v>
      </c>
      <c r="I212" s="48"/>
      <c r="J212" s="99">
        <f t="shared" si="18"/>
        <v>0</v>
      </c>
    </row>
    <row r="213" spans="2:10" ht="30" customHeight="1" x14ac:dyDescent="0.25">
      <c r="B213" s="23">
        <v>2</v>
      </c>
      <c r="C213" s="4" t="s">
        <v>14</v>
      </c>
      <c r="D213" s="4">
        <v>9</v>
      </c>
      <c r="E213" s="1" t="s">
        <v>237</v>
      </c>
      <c r="F213" s="4" t="s">
        <v>125</v>
      </c>
      <c r="G213" s="7" t="s">
        <v>238</v>
      </c>
      <c r="H213" s="35">
        <v>200</v>
      </c>
      <c r="I213" s="48"/>
      <c r="J213" s="99">
        <f t="shared" si="18"/>
        <v>0</v>
      </c>
    </row>
    <row r="214" spans="2:10" ht="30" customHeight="1" x14ac:dyDescent="0.25">
      <c r="B214" s="22">
        <v>2</v>
      </c>
      <c r="C214" s="13" t="s">
        <v>14</v>
      </c>
      <c r="D214" s="13">
        <v>10</v>
      </c>
      <c r="E214" s="14" t="s">
        <v>239</v>
      </c>
      <c r="F214" s="13" t="s">
        <v>125</v>
      </c>
      <c r="G214" s="15" t="s">
        <v>240</v>
      </c>
      <c r="H214" s="35">
        <v>200</v>
      </c>
      <c r="I214" s="48"/>
      <c r="J214" s="99">
        <f t="shared" si="18"/>
        <v>0</v>
      </c>
    </row>
    <row r="215" spans="2:10" ht="30" customHeight="1" x14ac:dyDescent="0.25">
      <c r="B215" s="23"/>
      <c r="F215" s="4"/>
      <c r="G215" s="91" t="s">
        <v>241</v>
      </c>
      <c r="J215" s="50"/>
    </row>
    <row r="216" spans="2:10" ht="30" customHeight="1" x14ac:dyDescent="0.25">
      <c r="B216" s="22">
        <v>2</v>
      </c>
      <c r="C216" s="13" t="s">
        <v>14</v>
      </c>
      <c r="D216" s="13">
        <v>11</v>
      </c>
      <c r="E216" s="15" t="s">
        <v>242</v>
      </c>
      <c r="F216" s="13" t="s">
        <v>125</v>
      </c>
      <c r="G216" s="15" t="s">
        <v>243</v>
      </c>
      <c r="H216" s="35">
        <v>5000</v>
      </c>
      <c r="I216" s="48"/>
      <c r="J216" s="99">
        <f t="shared" ref="J216:J218" si="19">H216*I216</f>
        <v>0</v>
      </c>
    </row>
    <row r="217" spans="2:10" ht="30" customHeight="1" x14ac:dyDescent="0.25">
      <c r="B217" s="23">
        <v>2</v>
      </c>
      <c r="C217" s="4" t="s">
        <v>14</v>
      </c>
      <c r="D217" s="4">
        <v>12</v>
      </c>
      <c r="E217" s="7" t="s">
        <v>244</v>
      </c>
      <c r="F217" s="4" t="s">
        <v>125</v>
      </c>
      <c r="G217" s="7" t="s">
        <v>245</v>
      </c>
      <c r="H217" s="35">
        <v>3000</v>
      </c>
      <c r="I217" s="48"/>
      <c r="J217" s="99">
        <f t="shared" si="19"/>
        <v>0</v>
      </c>
    </row>
    <row r="218" spans="2:10" ht="30" customHeight="1" x14ac:dyDescent="0.25">
      <c r="B218" s="29">
        <v>2</v>
      </c>
      <c r="C218" s="30" t="s">
        <v>14</v>
      </c>
      <c r="D218" s="30">
        <v>13</v>
      </c>
      <c r="E218" s="32" t="s">
        <v>246</v>
      </c>
      <c r="F218" s="30" t="s">
        <v>125</v>
      </c>
      <c r="G218" s="32" t="s">
        <v>247</v>
      </c>
      <c r="H218" s="102">
        <v>1000</v>
      </c>
      <c r="I218" s="120"/>
      <c r="J218" s="104">
        <f t="shared" si="19"/>
        <v>0</v>
      </c>
    </row>
    <row r="219" spans="2:10" ht="30" customHeight="1" x14ac:dyDescent="0.25">
      <c r="B219" s="112">
        <v>3</v>
      </c>
      <c r="C219" s="119" t="s">
        <v>16</v>
      </c>
      <c r="D219" s="114"/>
      <c r="E219" s="115"/>
      <c r="F219" s="115"/>
      <c r="G219" s="116"/>
      <c r="H219" s="77"/>
      <c r="I219" s="145" t="s">
        <v>71</v>
      </c>
      <c r="J219" s="145">
        <f>J220</f>
        <v>1160000</v>
      </c>
    </row>
    <row r="220" spans="2:10" ht="30" customHeight="1" x14ac:dyDescent="0.25">
      <c r="B220" s="62">
        <v>3</v>
      </c>
      <c r="C220" s="63" t="s">
        <v>17</v>
      </c>
      <c r="D220" s="66" t="s">
        <v>18</v>
      </c>
      <c r="E220" s="64"/>
      <c r="F220" s="64"/>
      <c r="G220" s="65"/>
      <c r="H220" s="164" cm="1">
        <f t="array" ref="H220">AREAS(Rates3_0201)-COUNTA(Rates3_0201)</f>
        <v>10</v>
      </c>
      <c r="I220" s="144" t="s">
        <v>72</v>
      </c>
      <c r="J220" s="144">
        <f>SUM(J221:J248)</f>
        <v>1160000</v>
      </c>
    </row>
    <row r="221" spans="2:10" s="3" customFormat="1" ht="30" customHeight="1" x14ac:dyDescent="0.25">
      <c r="B221" s="20"/>
      <c r="C221" s="21"/>
      <c r="D221" s="21"/>
      <c r="E221" s="21"/>
      <c r="F221" s="21"/>
      <c r="G221" s="86" t="s">
        <v>248</v>
      </c>
      <c r="H221" s="41"/>
      <c r="I221" s="122"/>
      <c r="J221" s="55"/>
    </row>
    <row r="222" spans="2:10" ht="30" customHeight="1" x14ac:dyDescent="0.25">
      <c r="B222" s="22">
        <v>3</v>
      </c>
      <c r="C222" s="13" t="s">
        <v>17</v>
      </c>
      <c r="D222" s="13">
        <v>1</v>
      </c>
      <c r="E222" s="15" t="s">
        <v>249</v>
      </c>
      <c r="F222" s="13" t="s">
        <v>75</v>
      </c>
      <c r="G222" s="15" t="s">
        <v>250</v>
      </c>
      <c r="H222" s="35">
        <v>150000</v>
      </c>
      <c r="I222" s="56">
        <v>1</v>
      </c>
      <c r="J222" s="99">
        <f t="shared" ref="J222" si="20">H222*I222</f>
        <v>150000</v>
      </c>
    </row>
    <row r="223" spans="2:10" ht="30" customHeight="1" x14ac:dyDescent="0.25">
      <c r="B223" s="23">
        <v>3</v>
      </c>
      <c r="C223" s="4" t="s">
        <v>17</v>
      </c>
      <c r="D223" s="4">
        <v>2</v>
      </c>
      <c r="E223" s="7" t="s">
        <v>251</v>
      </c>
      <c r="F223" s="4" t="s">
        <v>77</v>
      </c>
      <c r="G223" s="7" t="s">
        <v>111</v>
      </c>
      <c r="H223" s="35">
        <v>150000</v>
      </c>
      <c r="I223" s="34"/>
      <c r="J223" s="99">
        <f>H223*I223/100</f>
        <v>0</v>
      </c>
    </row>
    <row r="224" spans="2:10" ht="30" customHeight="1" x14ac:dyDescent="0.25">
      <c r="B224" s="22"/>
      <c r="C224" s="13"/>
      <c r="D224" s="13"/>
      <c r="E224" s="14"/>
      <c r="F224" s="13"/>
      <c r="G224" s="75" t="s">
        <v>252</v>
      </c>
      <c r="H224" s="36"/>
      <c r="I224" s="57"/>
      <c r="J224" s="44"/>
    </row>
    <row r="225" spans="2:10" ht="30" customHeight="1" x14ac:dyDescent="0.25">
      <c r="B225" s="23">
        <v>3</v>
      </c>
      <c r="C225" s="4" t="s">
        <v>17</v>
      </c>
      <c r="D225" s="4">
        <v>3</v>
      </c>
      <c r="E225" s="7" t="s">
        <v>253</v>
      </c>
      <c r="F225" s="4" t="s">
        <v>75</v>
      </c>
      <c r="G225" s="7" t="s">
        <v>250</v>
      </c>
      <c r="H225" s="35">
        <v>150000</v>
      </c>
      <c r="I225" s="56">
        <v>1</v>
      </c>
      <c r="J225" s="99">
        <f t="shared" ref="J225" si="21">H225*I225</f>
        <v>150000</v>
      </c>
    </row>
    <row r="226" spans="2:10" ht="30" customHeight="1" x14ac:dyDescent="0.25">
      <c r="B226" s="22">
        <v>3</v>
      </c>
      <c r="C226" s="13" t="s">
        <v>17</v>
      </c>
      <c r="D226" s="13">
        <v>4</v>
      </c>
      <c r="E226" s="15" t="s">
        <v>254</v>
      </c>
      <c r="F226" s="13" t="s">
        <v>77</v>
      </c>
      <c r="G226" s="15" t="s">
        <v>111</v>
      </c>
      <c r="H226" s="35">
        <v>150000</v>
      </c>
      <c r="I226" s="34"/>
      <c r="J226" s="99">
        <f>H226*I226/100</f>
        <v>0</v>
      </c>
    </row>
    <row r="227" spans="2:10" ht="30" customHeight="1" x14ac:dyDescent="0.25">
      <c r="B227" s="23"/>
      <c r="F227" s="4"/>
      <c r="G227" s="91" t="s">
        <v>255</v>
      </c>
      <c r="I227" s="92"/>
      <c r="J227" s="50"/>
    </row>
    <row r="228" spans="2:10" ht="30" customHeight="1" x14ac:dyDescent="0.25">
      <c r="B228" s="22">
        <v>3</v>
      </c>
      <c r="C228" s="13" t="s">
        <v>17</v>
      </c>
      <c r="D228" s="13">
        <v>5</v>
      </c>
      <c r="E228" s="15" t="s">
        <v>256</v>
      </c>
      <c r="F228" s="13" t="s">
        <v>75</v>
      </c>
      <c r="G228" s="15" t="s">
        <v>250</v>
      </c>
      <c r="H228" s="35">
        <v>150000</v>
      </c>
      <c r="I228" s="56">
        <v>1</v>
      </c>
      <c r="J228" s="99">
        <f t="shared" ref="J228" si="22">H228*I228</f>
        <v>150000</v>
      </c>
    </row>
    <row r="229" spans="2:10" ht="30" customHeight="1" x14ac:dyDescent="0.25">
      <c r="B229" s="23">
        <v>3</v>
      </c>
      <c r="C229" s="4" t="s">
        <v>17</v>
      </c>
      <c r="D229" s="4">
        <v>6</v>
      </c>
      <c r="E229" s="7" t="s">
        <v>257</v>
      </c>
      <c r="F229" s="4" t="s">
        <v>77</v>
      </c>
      <c r="G229" s="7" t="s">
        <v>111</v>
      </c>
      <c r="H229" s="35">
        <v>150000</v>
      </c>
      <c r="I229" s="34"/>
      <c r="J229" s="99">
        <f>H229*I229/100</f>
        <v>0</v>
      </c>
    </row>
    <row r="230" spans="2:10" ht="30" customHeight="1" x14ac:dyDescent="0.25">
      <c r="B230" s="22"/>
      <c r="C230" s="13"/>
      <c r="D230" s="13"/>
      <c r="E230" s="14"/>
      <c r="F230" s="13"/>
      <c r="G230" s="75" t="s">
        <v>258</v>
      </c>
      <c r="H230" s="36"/>
      <c r="I230" s="57"/>
      <c r="J230" s="44"/>
    </row>
    <row r="231" spans="2:10" ht="30" customHeight="1" x14ac:dyDescent="0.25">
      <c r="B231" s="23">
        <v>3</v>
      </c>
      <c r="C231" s="4" t="s">
        <v>17</v>
      </c>
      <c r="D231" s="4">
        <v>7</v>
      </c>
      <c r="E231" s="7" t="s">
        <v>259</v>
      </c>
      <c r="F231" s="4" t="s">
        <v>75</v>
      </c>
      <c r="G231" s="7" t="s">
        <v>250</v>
      </c>
      <c r="H231" s="35">
        <v>150000</v>
      </c>
      <c r="I231" s="56">
        <v>1</v>
      </c>
      <c r="J231" s="99">
        <f t="shared" ref="J231" si="23">H231*I231</f>
        <v>150000</v>
      </c>
    </row>
    <row r="232" spans="2:10" ht="30" customHeight="1" x14ac:dyDescent="0.25">
      <c r="B232" s="22">
        <v>3</v>
      </c>
      <c r="C232" s="13" t="s">
        <v>17</v>
      </c>
      <c r="D232" s="13">
        <v>8</v>
      </c>
      <c r="E232" s="15" t="s">
        <v>260</v>
      </c>
      <c r="F232" s="13" t="s">
        <v>77</v>
      </c>
      <c r="G232" s="15" t="s">
        <v>111</v>
      </c>
      <c r="H232" s="35">
        <v>150000</v>
      </c>
      <c r="I232" s="34"/>
      <c r="J232" s="99">
        <f>H232*I232/100</f>
        <v>0</v>
      </c>
    </row>
    <row r="233" spans="2:10" ht="30" customHeight="1" x14ac:dyDescent="0.25">
      <c r="B233" s="23"/>
      <c r="F233" s="4"/>
      <c r="G233" s="91" t="s">
        <v>261</v>
      </c>
      <c r="I233" s="92"/>
      <c r="J233" s="50"/>
    </row>
    <row r="234" spans="2:10" ht="30" customHeight="1" x14ac:dyDescent="0.25">
      <c r="B234" s="22">
        <v>3</v>
      </c>
      <c r="C234" s="13" t="s">
        <v>17</v>
      </c>
      <c r="D234" s="13">
        <v>9</v>
      </c>
      <c r="E234" s="15" t="s">
        <v>262</v>
      </c>
      <c r="F234" s="13" t="s">
        <v>263</v>
      </c>
      <c r="G234" s="15" t="s">
        <v>264</v>
      </c>
      <c r="H234" s="35">
        <v>1</v>
      </c>
      <c r="I234" s="59">
        <v>150000</v>
      </c>
      <c r="J234" s="99">
        <f t="shared" ref="J234" si="24">H234*I234</f>
        <v>150000</v>
      </c>
    </row>
    <row r="235" spans="2:10" ht="30" customHeight="1" x14ac:dyDescent="0.25">
      <c r="B235" s="23"/>
      <c r="F235" s="4"/>
      <c r="G235" s="91" t="s">
        <v>252</v>
      </c>
      <c r="I235" s="92"/>
      <c r="J235" s="50"/>
    </row>
    <row r="236" spans="2:10" ht="30" customHeight="1" x14ac:dyDescent="0.25">
      <c r="B236" s="22">
        <v>3</v>
      </c>
      <c r="C236" s="13" t="s">
        <v>17</v>
      </c>
      <c r="D236" s="13">
        <v>10</v>
      </c>
      <c r="E236" s="15" t="s">
        <v>265</v>
      </c>
      <c r="F236" s="13" t="s">
        <v>263</v>
      </c>
      <c r="G236" s="15" t="s">
        <v>264</v>
      </c>
      <c r="H236" s="35">
        <v>1</v>
      </c>
      <c r="I236" s="59">
        <v>150000</v>
      </c>
      <c r="J236" s="99">
        <f t="shared" ref="J236" si="25">H236*I236</f>
        <v>150000</v>
      </c>
    </row>
    <row r="237" spans="2:10" ht="30" customHeight="1" x14ac:dyDescent="0.25">
      <c r="B237" s="23"/>
      <c r="F237" s="4"/>
      <c r="G237" s="91" t="s">
        <v>255</v>
      </c>
      <c r="I237" s="92"/>
      <c r="J237" s="50"/>
    </row>
    <row r="238" spans="2:10" ht="30" customHeight="1" x14ac:dyDescent="0.25">
      <c r="B238" s="22">
        <v>3</v>
      </c>
      <c r="C238" s="13" t="s">
        <v>17</v>
      </c>
      <c r="D238" s="13">
        <v>11</v>
      </c>
      <c r="E238" s="15" t="s">
        <v>266</v>
      </c>
      <c r="F238" s="13" t="s">
        <v>263</v>
      </c>
      <c r="G238" s="15" t="s">
        <v>264</v>
      </c>
      <c r="H238" s="35">
        <v>1</v>
      </c>
      <c r="I238" s="59">
        <v>120000</v>
      </c>
      <c r="J238" s="99">
        <f t="shared" ref="J238" si="26">H238*I238</f>
        <v>120000</v>
      </c>
    </row>
    <row r="239" spans="2:10" ht="30" customHeight="1" x14ac:dyDescent="0.25">
      <c r="B239" s="23"/>
      <c r="F239" s="4"/>
      <c r="G239" s="91" t="s">
        <v>258</v>
      </c>
      <c r="I239" s="92"/>
      <c r="J239" s="50"/>
    </row>
    <row r="240" spans="2:10" ht="30" customHeight="1" x14ac:dyDescent="0.25">
      <c r="B240" s="22">
        <v>3</v>
      </c>
      <c r="C240" s="13" t="s">
        <v>17</v>
      </c>
      <c r="D240" s="13">
        <v>12</v>
      </c>
      <c r="E240" s="15" t="s">
        <v>267</v>
      </c>
      <c r="F240" s="13" t="s">
        <v>263</v>
      </c>
      <c r="G240" s="15" t="s">
        <v>264</v>
      </c>
      <c r="H240" s="35">
        <v>1</v>
      </c>
      <c r="I240" s="59">
        <v>120000</v>
      </c>
      <c r="J240" s="99">
        <f t="shared" ref="J240" si="27">H240*I240</f>
        <v>120000</v>
      </c>
    </row>
    <row r="241" spans="2:10" ht="30" customHeight="1" x14ac:dyDescent="0.25">
      <c r="B241" s="23"/>
      <c r="F241" s="4"/>
      <c r="G241" s="91" t="s">
        <v>268</v>
      </c>
      <c r="I241" s="92"/>
      <c r="J241" s="50"/>
    </row>
    <row r="242" spans="2:10" ht="30" customHeight="1" x14ac:dyDescent="0.25">
      <c r="B242" s="22">
        <v>3</v>
      </c>
      <c r="C242" s="13" t="s">
        <v>17</v>
      </c>
      <c r="D242" s="13">
        <v>13</v>
      </c>
      <c r="E242" s="15" t="s">
        <v>269</v>
      </c>
      <c r="F242" s="13" t="s">
        <v>75</v>
      </c>
      <c r="G242" s="15" t="s">
        <v>270</v>
      </c>
      <c r="H242" s="35">
        <v>20000</v>
      </c>
      <c r="I242" s="56">
        <v>1</v>
      </c>
      <c r="J242" s="99">
        <f t="shared" ref="J242:J248" si="28">H242*I242</f>
        <v>20000</v>
      </c>
    </row>
    <row r="243" spans="2:10" ht="30" customHeight="1" x14ac:dyDescent="0.25">
      <c r="B243" s="23">
        <v>3</v>
      </c>
      <c r="C243" s="4" t="s">
        <v>17</v>
      </c>
      <c r="D243" s="4">
        <v>14</v>
      </c>
      <c r="E243" s="7" t="s">
        <v>271</v>
      </c>
      <c r="F243" s="4" t="s">
        <v>77</v>
      </c>
      <c r="G243" s="7" t="s">
        <v>111</v>
      </c>
      <c r="H243" s="35">
        <v>20000</v>
      </c>
      <c r="I243" s="34"/>
      <c r="J243" s="99">
        <f>H243*I243/100</f>
        <v>0</v>
      </c>
    </row>
    <row r="244" spans="2:10" ht="30" customHeight="1" x14ac:dyDescent="0.25">
      <c r="B244" s="22">
        <v>3</v>
      </c>
      <c r="C244" s="13" t="s">
        <v>17</v>
      </c>
      <c r="D244" s="13">
        <v>15</v>
      </c>
      <c r="E244" s="15" t="s">
        <v>272</v>
      </c>
      <c r="F244" s="13" t="s">
        <v>125</v>
      </c>
      <c r="G244" s="15" t="s">
        <v>273</v>
      </c>
      <c r="H244" s="35">
        <v>30</v>
      </c>
      <c r="I244" s="48"/>
      <c r="J244" s="99">
        <f t="shared" si="28"/>
        <v>0</v>
      </c>
    </row>
    <row r="245" spans="2:10" ht="30" customHeight="1" x14ac:dyDescent="0.25">
      <c r="B245" s="23">
        <v>3</v>
      </c>
      <c r="C245" s="4" t="s">
        <v>17</v>
      </c>
      <c r="D245" s="4">
        <v>16</v>
      </c>
      <c r="E245" s="7" t="s">
        <v>274</v>
      </c>
      <c r="F245" s="4" t="s">
        <v>125</v>
      </c>
      <c r="G245" s="7" t="s">
        <v>275</v>
      </c>
      <c r="H245" s="35">
        <v>5</v>
      </c>
      <c r="I245" s="48"/>
      <c r="J245" s="99">
        <f t="shared" si="28"/>
        <v>0</v>
      </c>
    </row>
    <row r="246" spans="2:10" ht="30" customHeight="1" x14ac:dyDescent="0.25">
      <c r="B246" s="22">
        <v>3</v>
      </c>
      <c r="C246" s="13" t="s">
        <v>17</v>
      </c>
      <c r="D246" s="13">
        <v>17</v>
      </c>
      <c r="E246" s="15" t="s">
        <v>276</v>
      </c>
      <c r="F246" s="13" t="s">
        <v>125</v>
      </c>
      <c r="G246" s="15" t="s">
        <v>277</v>
      </c>
      <c r="H246" s="35">
        <v>5</v>
      </c>
      <c r="I246" s="48"/>
      <c r="J246" s="99">
        <f t="shared" si="28"/>
        <v>0</v>
      </c>
    </row>
    <row r="247" spans="2:10" ht="30" customHeight="1" x14ac:dyDescent="0.25">
      <c r="B247" s="23">
        <v>3</v>
      </c>
      <c r="C247" s="4" t="s">
        <v>17</v>
      </c>
      <c r="D247" s="4">
        <v>18</v>
      </c>
      <c r="E247" s="7" t="s">
        <v>278</v>
      </c>
      <c r="F247" s="4" t="s">
        <v>125</v>
      </c>
      <c r="G247" s="7" t="s">
        <v>279</v>
      </c>
      <c r="H247" s="35">
        <v>5</v>
      </c>
      <c r="I247" s="48"/>
      <c r="J247" s="99">
        <f t="shared" si="28"/>
        <v>0</v>
      </c>
    </row>
    <row r="248" spans="2:10" ht="30" customHeight="1" x14ac:dyDescent="0.25">
      <c r="B248" s="29">
        <v>3</v>
      </c>
      <c r="C248" s="30" t="s">
        <v>17</v>
      </c>
      <c r="D248" s="30">
        <v>19</v>
      </c>
      <c r="E248" s="31" t="s">
        <v>280</v>
      </c>
      <c r="F248" s="30" t="s">
        <v>125</v>
      </c>
      <c r="G248" s="32" t="s">
        <v>281</v>
      </c>
      <c r="H248" s="102">
        <v>30</v>
      </c>
      <c r="I248" s="120"/>
      <c r="J248" s="104">
        <f t="shared" si="28"/>
        <v>0</v>
      </c>
    </row>
    <row r="249" spans="2:10" ht="30" customHeight="1" x14ac:dyDescent="0.25">
      <c r="B249" s="112">
        <v>4</v>
      </c>
      <c r="C249" s="119" t="s">
        <v>19</v>
      </c>
      <c r="D249" s="121"/>
      <c r="E249" s="115"/>
      <c r="F249" s="115"/>
      <c r="G249" s="116"/>
      <c r="H249" s="77"/>
      <c r="I249" s="145" t="s">
        <v>71</v>
      </c>
      <c r="J249" s="145">
        <f>J250+J315</f>
        <v>0</v>
      </c>
    </row>
    <row r="250" spans="2:10" ht="30" customHeight="1" x14ac:dyDescent="0.25">
      <c r="B250" s="62">
        <v>4</v>
      </c>
      <c r="C250" s="63" t="s">
        <v>20</v>
      </c>
      <c r="D250" s="66" t="s">
        <v>21</v>
      </c>
      <c r="E250" s="5"/>
      <c r="F250" s="5"/>
      <c r="G250" s="8"/>
      <c r="H250" s="164" cm="1">
        <f t="array" ref="H250">AREAS(Rates4_0302)-COUNTA(Rates4_0302)</f>
        <v>36</v>
      </c>
      <c r="I250" s="144" t="s">
        <v>72</v>
      </c>
      <c r="J250" s="144">
        <f>SUM(J251:J314)</f>
        <v>0</v>
      </c>
    </row>
    <row r="251" spans="2:10" s="3" customFormat="1" ht="30" customHeight="1" x14ac:dyDescent="0.25">
      <c r="B251" s="20"/>
      <c r="C251" s="21"/>
      <c r="D251" s="21"/>
      <c r="E251" s="21"/>
      <c r="F251" s="21"/>
      <c r="G251" s="86" t="s">
        <v>282</v>
      </c>
      <c r="H251" s="41"/>
      <c r="I251" s="54"/>
      <c r="J251" s="55"/>
    </row>
    <row r="252" spans="2:10" ht="51" x14ac:dyDescent="0.25">
      <c r="B252" s="22">
        <v>4</v>
      </c>
      <c r="C252" s="13" t="s">
        <v>20</v>
      </c>
      <c r="D252" s="13">
        <v>1</v>
      </c>
      <c r="E252" s="15" t="s">
        <v>283</v>
      </c>
      <c r="F252" s="13" t="s">
        <v>125</v>
      </c>
      <c r="G252" s="15" t="s">
        <v>284</v>
      </c>
      <c r="H252" s="35">
        <v>30</v>
      </c>
      <c r="I252" s="48"/>
      <c r="J252" s="99">
        <f t="shared" ref="J252:J253" si="29">H252*I252</f>
        <v>0</v>
      </c>
    </row>
    <row r="253" spans="2:10" ht="38.25" x14ac:dyDescent="0.25">
      <c r="B253" s="23">
        <v>4</v>
      </c>
      <c r="C253" s="4" t="s">
        <v>20</v>
      </c>
      <c r="D253" s="4">
        <v>2</v>
      </c>
      <c r="E253" s="7" t="s">
        <v>285</v>
      </c>
      <c r="F253" s="4" t="s">
        <v>125</v>
      </c>
      <c r="G253" s="7" t="s">
        <v>286</v>
      </c>
      <c r="H253" s="35">
        <v>20</v>
      </c>
      <c r="I253" s="48"/>
      <c r="J253" s="99">
        <f t="shared" si="29"/>
        <v>0</v>
      </c>
    </row>
    <row r="254" spans="2:10" ht="30" customHeight="1" x14ac:dyDescent="0.25">
      <c r="B254" s="22"/>
      <c r="C254" s="13"/>
      <c r="D254" s="13"/>
      <c r="E254" s="14"/>
      <c r="F254" s="13"/>
      <c r="G254" s="75" t="s">
        <v>287</v>
      </c>
      <c r="H254" s="36"/>
      <c r="I254" s="45"/>
      <c r="J254" s="44"/>
    </row>
    <row r="255" spans="2:10" ht="51" x14ac:dyDescent="0.25">
      <c r="B255" s="23">
        <v>4</v>
      </c>
      <c r="C255" s="4" t="s">
        <v>20</v>
      </c>
      <c r="D255" s="4">
        <v>3</v>
      </c>
      <c r="E255" s="7" t="s">
        <v>283</v>
      </c>
      <c r="F255" s="4" t="s">
        <v>125</v>
      </c>
      <c r="G255" s="7" t="s">
        <v>284</v>
      </c>
      <c r="H255" s="35">
        <v>30</v>
      </c>
      <c r="I255" s="48"/>
      <c r="J255" s="99">
        <f t="shared" ref="J255:J256" si="30">H255*I255</f>
        <v>0</v>
      </c>
    </row>
    <row r="256" spans="2:10" ht="38.25" x14ac:dyDescent="0.25">
      <c r="B256" s="33">
        <v>4</v>
      </c>
      <c r="C256" s="16" t="s">
        <v>20</v>
      </c>
      <c r="D256" s="16">
        <v>4</v>
      </c>
      <c r="E256" s="18" t="s">
        <v>285</v>
      </c>
      <c r="F256" s="16" t="s">
        <v>125</v>
      </c>
      <c r="G256" s="18" t="s">
        <v>286</v>
      </c>
      <c r="H256" s="87">
        <v>20</v>
      </c>
      <c r="I256" s="93"/>
      <c r="J256" s="100">
        <f t="shared" si="30"/>
        <v>0</v>
      </c>
    </row>
    <row r="257" spans="2:10" ht="30" customHeight="1" x14ac:dyDescent="0.25">
      <c r="B257" s="22"/>
      <c r="C257" s="13"/>
      <c r="D257" s="13"/>
      <c r="E257" s="14"/>
      <c r="F257" s="13"/>
      <c r="G257" s="75" t="s">
        <v>288</v>
      </c>
      <c r="H257" s="36"/>
      <c r="I257" s="45"/>
      <c r="J257" s="44"/>
    </row>
    <row r="258" spans="2:10" ht="51" x14ac:dyDescent="0.25">
      <c r="B258" s="22">
        <v>4</v>
      </c>
      <c r="C258" s="13" t="s">
        <v>20</v>
      </c>
      <c r="D258" s="13">
        <v>5</v>
      </c>
      <c r="E258" s="15" t="s">
        <v>283</v>
      </c>
      <c r="F258" s="13" t="s">
        <v>125</v>
      </c>
      <c r="G258" s="15" t="s">
        <v>284</v>
      </c>
      <c r="H258" s="35">
        <v>30</v>
      </c>
      <c r="I258" s="48"/>
      <c r="J258" s="99">
        <f t="shared" ref="J258:J259" si="31">H258*I258</f>
        <v>0</v>
      </c>
    </row>
    <row r="259" spans="2:10" ht="38.25" x14ac:dyDescent="0.25">
      <c r="B259" s="23">
        <v>4</v>
      </c>
      <c r="C259" s="4" t="s">
        <v>20</v>
      </c>
      <c r="D259" s="4">
        <v>6</v>
      </c>
      <c r="E259" s="7" t="s">
        <v>285</v>
      </c>
      <c r="F259" s="4" t="s">
        <v>125</v>
      </c>
      <c r="G259" s="7" t="s">
        <v>286</v>
      </c>
      <c r="H259" s="89">
        <v>20</v>
      </c>
      <c r="I259" s="94"/>
      <c r="J259" s="101">
        <f t="shared" si="31"/>
        <v>0</v>
      </c>
    </row>
    <row r="260" spans="2:10" ht="30" customHeight="1" x14ac:dyDescent="0.25">
      <c r="B260" s="22"/>
      <c r="C260" s="13"/>
      <c r="D260" s="13"/>
      <c r="E260" s="14"/>
      <c r="F260" s="13"/>
      <c r="G260" s="75" t="s">
        <v>289</v>
      </c>
      <c r="H260" s="36"/>
      <c r="I260" s="45"/>
      <c r="J260" s="44"/>
    </row>
    <row r="261" spans="2:10" ht="38.25" x14ac:dyDescent="0.25">
      <c r="B261" s="23">
        <v>4</v>
      </c>
      <c r="C261" s="4" t="s">
        <v>20</v>
      </c>
      <c r="D261" s="4">
        <v>7</v>
      </c>
      <c r="E261" s="7" t="s">
        <v>283</v>
      </c>
      <c r="F261" s="4" t="s">
        <v>125</v>
      </c>
      <c r="G261" s="7" t="s">
        <v>290</v>
      </c>
      <c r="H261" s="35">
        <v>30</v>
      </c>
      <c r="I261" s="48"/>
      <c r="J261" s="99">
        <f t="shared" ref="J261:J263" si="32">H261*I261</f>
        <v>0</v>
      </c>
    </row>
    <row r="262" spans="2:10" ht="38.25" x14ac:dyDescent="0.25">
      <c r="B262" s="22">
        <v>4</v>
      </c>
      <c r="C262" s="13" t="s">
        <v>20</v>
      </c>
      <c r="D262" s="13">
        <v>8</v>
      </c>
      <c r="E262" s="15" t="s">
        <v>285</v>
      </c>
      <c r="F262" s="13" t="s">
        <v>125</v>
      </c>
      <c r="G262" s="15" t="s">
        <v>286</v>
      </c>
      <c r="H262" s="35">
        <v>20</v>
      </c>
      <c r="I262" s="48"/>
      <c r="J262" s="99">
        <f t="shared" si="32"/>
        <v>0</v>
      </c>
    </row>
    <row r="263" spans="2:10" ht="38.25" x14ac:dyDescent="0.25">
      <c r="B263" s="23">
        <v>4</v>
      </c>
      <c r="C263" s="4" t="s">
        <v>20</v>
      </c>
      <c r="D263" s="4">
        <v>9</v>
      </c>
      <c r="E263" s="7" t="s">
        <v>291</v>
      </c>
      <c r="F263" s="4" t="s">
        <v>125</v>
      </c>
      <c r="G263" s="7" t="s">
        <v>292</v>
      </c>
      <c r="H263" s="35">
        <v>10</v>
      </c>
      <c r="I263" s="48"/>
      <c r="J263" s="99">
        <f t="shared" si="32"/>
        <v>0</v>
      </c>
    </row>
    <row r="264" spans="2:10" ht="30" customHeight="1" x14ac:dyDescent="0.25">
      <c r="B264" s="22"/>
      <c r="C264" s="13"/>
      <c r="D264" s="13"/>
      <c r="E264" s="14"/>
      <c r="F264" s="13"/>
      <c r="G264" s="75" t="s">
        <v>293</v>
      </c>
      <c r="H264" s="36"/>
      <c r="I264" s="45"/>
      <c r="J264" s="44"/>
    </row>
    <row r="265" spans="2:10" ht="38.25" x14ac:dyDescent="0.25">
      <c r="B265" s="23">
        <v>4</v>
      </c>
      <c r="C265" s="4" t="s">
        <v>20</v>
      </c>
      <c r="D265" s="4">
        <v>10</v>
      </c>
      <c r="E265" s="7" t="s">
        <v>283</v>
      </c>
      <c r="F265" s="4" t="s">
        <v>125</v>
      </c>
      <c r="G265" s="7" t="s">
        <v>290</v>
      </c>
      <c r="H265" s="35">
        <v>30</v>
      </c>
      <c r="I265" s="48"/>
      <c r="J265" s="99">
        <f t="shared" ref="J265:J268" si="33">H265*I265</f>
        <v>0</v>
      </c>
    </row>
    <row r="266" spans="2:10" ht="38.25" x14ac:dyDescent="0.25">
      <c r="B266" s="22">
        <v>4</v>
      </c>
      <c r="C266" s="13" t="s">
        <v>20</v>
      </c>
      <c r="D266" s="13">
        <v>11</v>
      </c>
      <c r="E266" s="15" t="s">
        <v>285</v>
      </c>
      <c r="F266" s="13" t="s">
        <v>125</v>
      </c>
      <c r="G266" s="15" t="s">
        <v>286</v>
      </c>
      <c r="H266" s="35">
        <v>10</v>
      </c>
      <c r="I266" s="48"/>
      <c r="J266" s="99">
        <f t="shared" si="33"/>
        <v>0</v>
      </c>
    </row>
    <row r="267" spans="2:10" ht="38.25" x14ac:dyDescent="0.25">
      <c r="B267" s="23">
        <v>4</v>
      </c>
      <c r="C267" s="4" t="s">
        <v>20</v>
      </c>
      <c r="D267" s="4">
        <v>12</v>
      </c>
      <c r="E267" s="7" t="s">
        <v>291</v>
      </c>
      <c r="F267" s="4" t="s">
        <v>125</v>
      </c>
      <c r="G267" s="7" t="s">
        <v>292</v>
      </c>
      <c r="H267" s="35">
        <v>50</v>
      </c>
      <c r="I267" s="48"/>
      <c r="J267" s="99">
        <f t="shared" si="33"/>
        <v>0</v>
      </c>
    </row>
    <row r="268" spans="2:10" ht="38.25" x14ac:dyDescent="0.25">
      <c r="B268" s="22">
        <v>4</v>
      </c>
      <c r="C268" s="13" t="s">
        <v>20</v>
      </c>
      <c r="D268" s="13">
        <v>13</v>
      </c>
      <c r="E268" s="15" t="s">
        <v>294</v>
      </c>
      <c r="F268" s="13" t="s">
        <v>125</v>
      </c>
      <c r="G268" s="15" t="s">
        <v>295</v>
      </c>
      <c r="H268" s="35">
        <v>50</v>
      </c>
      <c r="I268" s="48"/>
      <c r="J268" s="99">
        <f t="shared" si="33"/>
        <v>0</v>
      </c>
    </row>
    <row r="269" spans="2:10" ht="30" customHeight="1" x14ac:dyDescent="0.25">
      <c r="B269" s="23"/>
      <c r="F269" s="4"/>
      <c r="G269" s="91" t="s">
        <v>296</v>
      </c>
      <c r="J269" s="50"/>
    </row>
    <row r="270" spans="2:10" ht="30" customHeight="1" x14ac:dyDescent="0.25">
      <c r="B270" s="22">
        <v>4</v>
      </c>
      <c r="C270" s="13" t="s">
        <v>20</v>
      </c>
      <c r="D270" s="13">
        <v>14</v>
      </c>
      <c r="E270" s="15" t="s">
        <v>297</v>
      </c>
      <c r="F270" s="13" t="s">
        <v>125</v>
      </c>
      <c r="G270" s="15" t="s">
        <v>298</v>
      </c>
      <c r="H270" s="35">
        <v>250</v>
      </c>
      <c r="I270" s="48"/>
      <c r="J270" s="99">
        <f t="shared" ref="J270:J274" si="34">H270*I270</f>
        <v>0</v>
      </c>
    </row>
    <row r="271" spans="2:10" ht="30" customHeight="1" x14ac:dyDescent="0.25">
      <c r="B271" s="23">
        <v>4</v>
      </c>
      <c r="C271" s="4" t="s">
        <v>20</v>
      </c>
      <c r="D271" s="4">
        <v>15</v>
      </c>
      <c r="E271" s="7" t="s">
        <v>299</v>
      </c>
      <c r="F271" s="4" t="s">
        <v>125</v>
      </c>
      <c r="G271" s="7" t="s">
        <v>300</v>
      </c>
      <c r="H271" s="35">
        <v>100</v>
      </c>
      <c r="I271" s="48"/>
      <c r="J271" s="99">
        <f t="shared" si="34"/>
        <v>0</v>
      </c>
    </row>
    <row r="272" spans="2:10" ht="30" customHeight="1" x14ac:dyDescent="0.25">
      <c r="B272" s="22">
        <v>4</v>
      </c>
      <c r="C272" s="13" t="s">
        <v>20</v>
      </c>
      <c r="D272" s="13">
        <v>16</v>
      </c>
      <c r="E272" s="15" t="s">
        <v>301</v>
      </c>
      <c r="F272" s="13" t="s">
        <v>125</v>
      </c>
      <c r="G272" s="15" t="s">
        <v>302</v>
      </c>
      <c r="H272" s="35">
        <v>20</v>
      </c>
      <c r="I272" s="48"/>
      <c r="J272" s="99">
        <f t="shared" si="34"/>
        <v>0</v>
      </c>
    </row>
    <row r="273" spans="2:10" ht="30" customHeight="1" x14ac:dyDescent="0.25">
      <c r="B273" s="23">
        <v>4</v>
      </c>
      <c r="C273" s="4" t="s">
        <v>20</v>
      </c>
      <c r="D273" s="4">
        <v>17</v>
      </c>
      <c r="E273" s="1" t="s">
        <v>303</v>
      </c>
      <c r="F273" s="4" t="s">
        <v>122</v>
      </c>
      <c r="G273" s="7" t="s">
        <v>304</v>
      </c>
      <c r="H273" s="35">
        <v>30</v>
      </c>
      <c r="I273" s="48"/>
      <c r="J273" s="99">
        <f t="shared" si="34"/>
        <v>0</v>
      </c>
    </row>
    <row r="274" spans="2:10" ht="30" customHeight="1" x14ac:dyDescent="0.25">
      <c r="B274" s="22">
        <v>4</v>
      </c>
      <c r="C274" s="13" t="s">
        <v>20</v>
      </c>
      <c r="D274" s="13">
        <v>18</v>
      </c>
      <c r="E274" s="14" t="s">
        <v>303</v>
      </c>
      <c r="F274" s="13" t="s">
        <v>122</v>
      </c>
      <c r="G274" s="15" t="s">
        <v>305</v>
      </c>
      <c r="H274" s="35">
        <v>30</v>
      </c>
      <c r="I274" s="48"/>
      <c r="J274" s="99">
        <f t="shared" si="34"/>
        <v>0</v>
      </c>
    </row>
    <row r="275" spans="2:10" ht="30" customHeight="1" x14ac:dyDescent="0.25">
      <c r="B275" s="23"/>
      <c r="F275" s="4"/>
      <c r="G275" s="91" t="s">
        <v>306</v>
      </c>
      <c r="J275" s="50"/>
    </row>
    <row r="276" spans="2:10" ht="30" customHeight="1" x14ac:dyDescent="0.25">
      <c r="B276" s="22">
        <v>4</v>
      </c>
      <c r="C276" s="13" t="s">
        <v>20</v>
      </c>
      <c r="D276" s="13">
        <v>19</v>
      </c>
      <c r="E276" s="15" t="s">
        <v>307</v>
      </c>
      <c r="F276" s="13" t="s">
        <v>122</v>
      </c>
      <c r="G276" s="15" t="s">
        <v>308</v>
      </c>
      <c r="H276" s="35">
        <v>20</v>
      </c>
      <c r="I276" s="48"/>
      <c r="J276" s="99">
        <f t="shared" ref="J276:J314" si="35">H276*I276</f>
        <v>0</v>
      </c>
    </row>
    <row r="277" spans="2:10" ht="30" customHeight="1" x14ac:dyDescent="0.25">
      <c r="B277" s="23">
        <v>4</v>
      </c>
      <c r="C277" s="4" t="s">
        <v>20</v>
      </c>
      <c r="D277" s="4">
        <v>20</v>
      </c>
      <c r="E277" s="7" t="s">
        <v>309</v>
      </c>
      <c r="F277" s="4" t="s">
        <v>122</v>
      </c>
      <c r="G277" s="7" t="s">
        <v>310</v>
      </c>
      <c r="H277" s="35">
        <v>20</v>
      </c>
      <c r="I277" s="48"/>
      <c r="J277" s="99">
        <f t="shared" si="35"/>
        <v>0</v>
      </c>
    </row>
    <row r="278" spans="2:10" ht="30" customHeight="1" x14ac:dyDescent="0.25">
      <c r="B278" s="22">
        <v>4</v>
      </c>
      <c r="C278" s="13" t="s">
        <v>20</v>
      </c>
      <c r="D278" s="13">
        <v>21</v>
      </c>
      <c r="E278" s="15" t="s">
        <v>307</v>
      </c>
      <c r="F278" s="13" t="s">
        <v>122</v>
      </c>
      <c r="G278" s="15" t="s">
        <v>311</v>
      </c>
      <c r="H278" s="35">
        <v>20</v>
      </c>
      <c r="I278" s="48"/>
      <c r="J278" s="99">
        <f t="shared" si="35"/>
        <v>0</v>
      </c>
    </row>
    <row r="279" spans="2:10" ht="30" customHeight="1" x14ac:dyDescent="0.25">
      <c r="B279" s="23">
        <v>4</v>
      </c>
      <c r="C279" s="4" t="s">
        <v>20</v>
      </c>
      <c r="D279" s="4">
        <v>22</v>
      </c>
      <c r="E279" s="7" t="s">
        <v>309</v>
      </c>
      <c r="F279" s="4" t="s">
        <v>122</v>
      </c>
      <c r="G279" s="7" t="s">
        <v>312</v>
      </c>
      <c r="H279" s="35">
        <v>20</v>
      </c>
      <c r="I279" s="48"/>
      <c r="J279" s="99">
        <f t="shared" si="35"/>
        <v>0</v>
      </c>
    </row>
    <row r="280" spans="2:10" ht="30" customHeight="1" x14ac:dyDescent="0.25">
      <c r="B280" s="22">
        <v>4</v>
      </c>
      <c r="C280" s="13" t="s">
        <v>20</v>
      </c>
      <c r="D280" s="13">
        <v>23</v>
      </c>
      <c r="E280" s="15" t="s">
        <v>307</v>
      </c>
      <c r="F280" s="13" t="s">
        <v>122</v>
      </c>
      <c r="G280" s="15" t="s">
        <v>313</v>
      </c>
      <c r="H280" s="35">
        <v>15</v>
      </c>
      <c r="I280" s="48"/>
      <c r="J280" s="99">
        <f t="shared" si="35"/>
        <v>0</v>
      </c>
    </row>
    <row r="281" spans="2:10" ht="30" customHeight="1" x14ac:dyDescent="0.25">
      <c r="B281" s="23">
        <v>4</v>
      </c>
      <c r="C281" s="4" t="s">
        <v>20</v>
      </c>
      <c r="D281" s="4">
        <v>24</v>
      </c>
      <c r="E281" s="7" t="s">
        <v>309</v>
      </c>
      <c r="F281" s="4" t="s">
        <v>122</v>
      </c>
      <c r="G281" s="7" t="s">
        <v>314</v>
      </c>
      <c r="H281" s="35">
        <v>15</v>
      </c>
      <c r="I281" s="48"/>
      <c r="J281" s="99">
        <f t="shared" si="35"/>
        <v>0</v>
      </c>
    </row>
    <row r="282" spans="2:10" ht="30" customHeight="1" x14ac:dyDescent="0.25">
      <c r="B282" s="22">
        <v>4</v>
      </c>
      <c r="C282" s="13" t="s">
        <v>20</v>
      </c>
      <c r="D282" s="13">
        <v>25</v>
      </c>
      <c r="E282" s="15" t="s">
        <v>307</v>
      </c>
      <c r="F282" s="13" t="s">
        <v>122</v>
      </c>
      <c r="G282" s="15" t="s">
        <v>315</v>
      </c>
      <c r="H282" s="35">
        <v>10</v>
      </c>
      <c r="I282" s="48"/>
      <c r="J282" s="99">
        <f t="shared" si="35"/>
        <v>0</v>
      </c>
    </row>
    <row r="283" spans="2:10" ht="30" customHeight="1" x14ac:dyDescent="0.25">
      <c r="B283" s="23">
        <v>4</v>
      </c>
      <c r="C283" s="4" t="s">
        <v>20</v>
      </c>
      <c r="D283" s="4">
        <v>26</v>
      </c>
      <c r="E283" s="7" t="s">
        <v>309</v>
      </c>
      <c r="F283" s="4" t="s">
        <v>122</v>
      </c>
      <c r="G283" s="7" t="s">
        <v>316</v>
      </c>
      <c r="H283" s="35">
        <v>10</v>
      </c>
      <c r="I283" s="48"/>
      <c r="J283" s="99">
        <f t="shared" si="35"/>
        <v>0</v>
      </c>
    </row>
    <row r="284" spans="2:10" ht="30" customHeight="1" x14ac:dyDescent="0.25">
      <c r="B284" s="22">
        <v>4</v>
      </c>
      <c r="C284" s="13" t="s">
        <v>20</v>
      </c>
      <c r="D284" s="13">
        <v>27</v>
      </c>
      <c r="E284" s="14" t="s">
        <v>317</v>
      </c>
      <c r="F284" s="13" t="s">
        <v>122</v>
      </c>
      <c r="G284" s="15" t="s">
        <v>318</v>
      </c>
      <c r="H284" s="35">
        <v>10</v>
      </c>
      <c r="I284" s="48"/>
      <c r="J284" s="99">
        <f t="shared" si="35"/>
        <v>0</v>
      </c>
    </row>
    <row r="285" spans="2:10" ht="30" customHeight="1" x14ac:dyDescent="0.25">
      <c r="B285" s="23">
        <v>4</v>
      </c>
      <c r="C285" s="4" t="s">
        <v>20</v>
      </c>
      <c r="D285" s="4">
        <v>28</v>
      </c>
      <c r="E285" s="1" t="s">
        <v>319</v>
      </c>
      <c r="F285" s="4" t="s">
        <v>122</v>
      </c>
      <c r="G285" s="7" t="s">
        <v>320</v>
      </c>
      <c r="H285" s="35">
        <v>10</v>
      </c>
      <c r="I285" s="48"/>
      <c r="J285" s="99">
        <f t="shared" si="35"/>
        <v>0</v>
      </c>
    </row>
    <row r="286" spans="2:10" ht="30" customHeight="1" x14ac:dyDescent="0.25">
      <c r="B286" s="22">
        <v>4</v>
      </c>
      <c r="C286" s="13" t="s">
        <v>20</v>
      </c>
      <c r="D286" s="13">
        <v>29</v>
      </c>
      <c r="E286" s="14" t="s">
        <v>317</v>
      </c>
      <c r="F286" s="13" t="s">
        <v>122</v>
      </c>
      <c r="G286" s="15" t="s">
        <v>321</v>
      </c>
      <c r="H286" s="35">
        <v>10</v>
      </c>
      <c r="I286" s="48"/>
      <c r="J286" s="99">
        <f t="shared" si="35"/>
        <v>0</v>
      </c>
    </row>
    <row r="287" spans="2:10" ht="30" customHeight="1" x14ac:dyDescent="0.25">
      <c r="B287" s="22">
        <v>4</v>
      </c>
      <c r="C287" s="13" t="s">
        <v>20</v>
      </c>
      <c r="D287" s="13">
        <v>30</v>
      </c>
      <c r="E287" s="14" t="s">
        <v>319</v>
      </c>
      <c r="F287" s="13" t="s">
        <v>122</v>
      </c>
      <c r="G287" s="15" t="s">
        <v>322</v>
      </c>
      <c r="H287" s="35">
        <v>10</v>
      </c>
      <c r="I287" s="48"/>
      <c r="J287" s="99">
        <f t="shared" si="35"/>
        <v>0</v>
      </c>
    </row>
    <row r="288" spans="2:10" ht="30" customHeight="1" x14ac:dyDescent="0.25">
      <c r="B288" s="24"/>
      <c r="C288" s="12"/>
      <c r="D288" s="12"/>
      <c r="E288" s="11"/>
      <c r="F288" s="12"/>
      <c r="G288" s="78" t="s">
        <v>323</v>
      </c>
      <c r="H288" s="42"/>
      <c r="I288" s="51"/>
      <c r="J288" s="52"/>
    </row>
    <row r="289" spans="2:10" ht="30" customHeight="1" x14ac:dyDescent="0.25">
      <c r="B289" s="23">
        <v>4</v>
      </c>
      <c r="C289" s="4" t="s">
        <v>20</v>
      </c>
      <c r="D289" s="4">
        <v>31</v>
      </c>
      <c r="E289" s="1" t="s">
        <v>324</v>
      </c>
      <c r="F289" s="4" t="s">
        <v>122</v>
      </c>
      <c r="G289" s="7" t="s">
        <v>325</v>
      </c>
      <c r="H289" s="35">
        <v>16</v>
      </c>
      <c r="I289" s="48"/>
      <c r="J289" s="99">
        <f t="shared" si="35"/>
        <v>0</v>
      </c>
    </row>
    <row r="290" spans="2:10" ht="30" customHeight="1" x14ac:dyDescent="0.25">
      <c r="B290" s="22">
        <v>4</v>
      </c>
      <c r="C290" s="13" t="s">
        <v>20</v>
      </c>
      <c r="D290" s="13">
        <v>32</v>
      </c>
      <c r="E290" s="14" t="s">
        <v>324</v>
      </c>
      <c r="F290" s="13" t="s">
        <v>170</v>
      </c>
      <c r="G290" s="15" t="s">
        <v>326</v>
      </c>
      <c r="H290" s="35">
        <v>2</v>
      </c>
      <c r="I290" s="48"/>
      <c r="J290" s="99">
        <f t="shared" si="35"/>
        <v>0</v>
      </c>
    </row>
    <row r="291" spans="2:10" ht="30" customHeight="1" x14ac:dyDescent="0.25">
      <c r="B291" s="23">
        <v>4</v>
      </c>
      <c r="C291" s="4" t="s">
        <v>20</v>
      </c>
      <c r="D291" s="4">
        <v>33</v>
      </c>
      <c r="E291" s="1" t="s">
        <v>327</v>
      </c>
      <c r="F291" s="4" t="s">
        <v>125</v>
      </c>
      <c r="G291" s="7" t="s">
        <v>328</v>
      </c>
      <c r="H291" s="35">
        <v>4</v>
      </c>
      <c r="I291" s="48"/>
      <c r="J291" s="99">
        <f t="shared" si="35"/>
        <v>0</v>
      </c>
    </row>
    <row r="292" spans="2:10" ht="30" customHeight="1" x14ac:dyDescent="0.25">
      <c r="B292" s="22"/>
      <c r="C292" s="13"/>
      <c r="D292" s="13"/>
      <c r="E292" s="14"/>
      <c r="F292" s="13"/>
      <c r="G292" s="75" t="s">
        <v>329</v>
      </c>
      <c r="H292" s="36"/>
      <c r="I292" s="45"/>
      <c r="J292" s="44"/>
    </row>
    <row r="293" spans="2:10" ht="30" customHeight="1" x14ac:dyDescent="0.25">
      <c r="B293" s="23">
        <v>4</v>
      </c>
      <c r="C293" s="4" t="s">
        <v>20</v>
      </c>
      <c r="D293" s="4">
        <v>34</v>
      </c>
      <c r="E293" s="7" t="s">
        <v>330</v>
      </c>
      <c r="F293" s="4" t="s">
        <v>170</v>
      </c>
      <c r="G293" s="7" t="s">
        <v>331</v>
      </c>
      <c r="H293" s="35">
        <v>2</v>
      </c>
      <c r="I293" s="48"/>
      <c r="J293" s="99">
        <f t="shared" si="35"/>
        <v>0</v>
      </c>
    </row>
    <row r="294" spans="2:10" ht="30" customHeight="1" x14ac:dyDescent="0.25">
      <c r="B294" s="22">
        <v>4</v>
      </c>
      <c r="C294" s="13" t="s">
        <v>20</v>
      </c>
      <c r="D294" s="13">
        <v>35</v>
      </c>
      <c r="E294" s="15" t="s">
        <v>330</v>
      </c>
      <c r="F294" s="13" t="s">
        <v>170</v>
      </c>
      <c r="G294" s="15" t="s">
        <v>332</v>
      </c>
      <c r="H294" s="35">
        <v>2</v>
      </c>
      <c r="I294" s="48"/>
      <c r="J294" s="99">
        <f t="shared" si="35"/>
        <v>0</v>
      </c>
    </row>
    <row r="295" spans="2:10" ht="30" customHeight="1" x14ac:dyDescent="0.25">
      <c r="B295" s="23">
        <v>4</v>
      </c>
      <c r="C295" s="4" t="s">
        <v>20</v>
      </c>
      <c r="D295" s="4">
        <v>36</v>
      </c>
      <c r="E295" s="7" t="s">
        <v>330</v>
      </c>
      <c r="F295" s="4" t="s">
        <v>170</v>
      </c>
      <c r="G295" s="7" t="s">
        <v>333</v>
      </c>
      <c r="H295" s="35">
        <v>5</v>
      </c>
      <c r="I295" s="48"/>
      <c r="J295" s="99">
        <f t="shared" si="35"/>
        <v>0</v>
      </c>
    </row>
    <row r="296" spans="2:10" ht="30" customHeight="1" x14ac:dyDescent="0.25">
      <c r="B296" s="22">
        <v>4</v>
      </c>
      <c r="C296" s="13" t="s">
        <v>20</v>
      </c>
      <c r="D296" s="13">
        <v>37</v>
      </c>
      <c r="E296" s="15" t="s">
        <v>330</v>
      </c>
      <c r="F296" s="13" t="s">
        <v>170</v>
      </c>
      <c r="G296" s="15" t="s">
        <v>334</v>
      </c>
      <c r="H296" s="35">
        <v>5</v>
      </c>
      <c r="I296" s="48"/>
      <c r="J296" s="99">
        <f t="shared" si="35"/>
        <v>0</v>
      </c>
    </row>
    <row r="297" spans="2:10" ht="30" customHeight="1" x14ac:dyDescent="0.25">
      <c r="B297" s="23">
        <v>4</v>
      </c>
      <c r="C297" s="4" t="s">
        <v>20</v>
      </c>
      <c r="D297" s="4">
        <v>38</v>
      </c>
      <c r="E297" s="7" t="s">
        <v>330</v>
      </c>
      <c r="F297" s="4" t="s">
        <v>170</v>
      </c>
      <c r="G297" s="7" t="s">
        <v>335</v>
      </c>
      <c r="H297" s="35">
        <v>2</v>
      </c>
      <c r="I297" s="48"/>
      <c r="J297" s="99">
        <f t="shared" si="35"/>
        <v>0</v>
      </c>
    </row>
    <row r="298" spans="2:10" ht="30" customHeight="1" x14ac:dyDescent="0.25">
      <c r="B298" s="22">
        <v>4</v>
      </c>
      <c r="C298" s="13" t="s">
        <v>20</v>
      </c>
      <c r="D298" s="13">
        <v>39</v>
      </c>
      <c r="E298" s="15" t="s">
        <v>330</v>
      </c>
      <c r="F298" s="13" t="s">
        <v>170</v>
      </c>
      <c r="G298" s="15" t="s">
        <v>336</v>
      </c>
      <c r="H298" s="35">
        <v>2</v>
      </c>
      <c r="I298" s="48"/>
      <c r="J298" s="99">
        <f t="shared" si="35"/>
        <v>0</v>
      </c>
    </row>
    <row r="299" spans="2:10" ht="30" customHeight="1" x14ac:dyDescent="0.25">
      <c r="B299" s="23"/>
      <c r="F299" s="4"/>
      <c r="G299" s="91" t="s">
        <v>337</v>
      </c>
      <c r="J299" s="50"/>
    </row>
    <row r="300" spans="2:10" ht="30" customHeight="1" x14ac:dyDescent="0.25">
      <c r="B300" s="22">
        <v>4</v>
      </c>
      <c r="C300" s="13" t="s">
        <v>20</v>
      </c>
      <c r="D300" s="13">
        <v>40</v>
      </c>
      <c r="E300" s="15" t="s">
        <v>330</v>
      </c>
      <c r="F300" s="13" t="s">
        <v>170</v>
      </c>
      <c r="G300" s="15" t="s">
        <v>331</v>
      </c>
      <c r="H300" s="35">
        <v>2</v>
      </c>
      <c r="I300" s="48"/>
      <c r="J300" s="99">
        <f t="shared" si="35"/>
        <v>0</v>
      </c>
    </row>
    <row r="301" spans="2:10" ht="30" customHeight="1" x14ac:dyDescent="0.25">
      <c r="B301" s="23">
        <v>4</v>
      </c>
      <c r="C301" s="4" t="s">
        <v>20</v>
      </c>
      <c r="D301" s="4">
        <v>41</v>
      </c>
      <c r="E301" s="7" t="s">
        <v>330</v>
      </c>
      <c r="F301" s="4" t="s">
        <v>170</v>
      </c>
      <c r="G301" s="7" t="s">
        <v>332</v>
      </c>
      <c r="H301" s="35">
        <v>2</v>
      </c>
      <c r="I301" s="48"/>
      <c r="J301" s="99">
        <f t="shared" si="35"/>
        <v>0</v>
      </c>
    </row>
    <row r="302" spans="2:10" ht="30" customHeight="1" x14ac:dyDescent="0.25">
      <c r="B302" s="22">
        <v>4</v>
      </c>
      <c r="C302" s="13" t="s">
        <v>20</v>
      </c>
      <c r="D302" s="13">
        <v>42</v>
      </c>
      <c r="E302" s="15" t="s">
        <v>330</v>
      </c>
      <c r="F302" s="13" t="s">
        <v>170</v>
      </c>
      <c r="G302" s="15" t="s">
        <v>333</v>
      </c>
      <c r="H302" s="35">
        <v>5</v>
      </c>
      <c r="I302" s="48"/>
      <c r="J302" s="99">
        <f t="shared" si="35"/>
        <v>0</v>
      </c>
    </row>
    <row r="303" spans="2:10" ht="30" customHeight="1" x14ac:dyDescent="0.25">
      <c r="B303" s="23">
        <v>4</v>
      </c>
      <c r="C303" s="4" t="s">
        <v>20</v>
      </c>
      <c r="D303" s="4">
        <v>43</v>
      </c>
      <c r="E303" s="7" t="s">
        <v>330</v>
      </c>
      <c r="F303" s="4" t="s">
        <v>170</v>
      </c>
      <c r="G303" s="7" t="s">
        <v>334</v>
      </c>
      <c r="H303" s="35">
        <v>5</v>
      </c>
      <c r="I303" s="48"/>
      <c r="J303" s="99">
        <f t="shared" si="35"/>
        <v>0</v>
      </c>
    </row>
    <row r="304" spans="2:10" ht="30" customHeight="1" x14ac:dyDescent="0.25">
      <c r="B304" s="22">
        <v>4</v>
      </c>
      <c r="C304" s="13" t="s">
        <v>20</v>
      </c>
      <c r="D304" s="13">
        <v>44</v>
      </c>
      <c r="E304" s="15" t="s">
        <v>330</v>
      </c>
      <c r="F304" s="13" t="s">
        <v>170</v>
      </c>
      <c r="G304" s="15" t="s">
        <v>335</v>
      </c>
      <c r="H304" s="35">
        <v>3</v>
      </c>
      <c r="I304" s="48"/>
      <c r="J304" s="99">
        <f t="shared" si="35"/>
        <v>0</v>
      </c>
    </row>
    <row r="305" spans="2:10" ht="30" customHeight="1" x14ac:dyDescent="0.25">
      <c r="B305" s="23">
        <v>4</v>
      </c>
      <c r="C305" s="4" t="s">
        <v>20</v>
      </c>
      <c r="D305" s="4">
        <v>45</v>
      </c>
      <c r="E305" s="7" t="s">
        <v>330</v>
      </c>
      <c r="F305" s="4" t="s">
        <v>170</v>
      </c>
      <c r="G305" s="7" t="s">
        <v>336</v>
      </c>
      <c r="H305" s="35">
        <v>3</v>
      </c>
      <c r="I305" s="48"/>
      <c r="J305" s="99">
        <f t="shared" si="35"/>
        <v>0</v>
      </c>
    </row>
    <row r="306" spans="2:10" ht="30" customHeight="1" x14ac:dyDescent="0.25">
      <c r="B306" s="22">
        <v>4</v>
      </c>
      <c r="C306" s="13" t="s">
        <v>20</v>
      </c>
      <c r="D306" s="13">
        <v>46</v>
      </c>
      <c r="E306" s="15" t="s">
        <v>338</v>
      </c>
      <c r="F306" s="13" t="s">
        <v>170</v>
      </c>
      <c r="G306" s="15" t="s">
        <v>339</v>
      </c>
      <c r="H306" s="35">
        <v>3</v>
      </c>
      <c r="I306" s="48"/>
      <c r="J306" s="99">
        <f t="shared" si="35"/>
        <v>0</v>
      </c>
    </row>
    <row r="307" spans="2:10" ht="30" customHeight="1" x14ac:dyDescent="0.25">
      <c r="B307" s="23">
        <v>4</v>
      </c>
      <c r="C307" s="4" t="s">
        <v>20</v>
      </c>
      <c r="D307" s="4">
        <v>47</v>
      </c>
      <c r="E307" s="7" t="s">
        <v>338</v>
      </c>
      <c r="F307" s="4" t="s">
        <v>170</v>
      </c>
      <c r="G307" s="7" t="s">
        <v>340</v>
      </c>
      <c r="H307" s="35">
        <v>3</v>
      </c>
      <c r="I307" s="48"/>
      <c r="J307" s="99">
        <f t="shared" si="35"/>
        <v>0</v>
      </c>
    </row>
    <row r="308" spans="2:10" ht="30" customHeight="1" x14ac:dyDescent="0.25">
      <c r="B308" s="22">
        <v>4</v>
      </c>
      <c r="C308" s="13" t="s">
        <v>20</v>
      </c>
      <c r="D308" s="13">
        <v>48</v>
      </c>
      <c r="E308" s="14" t="s">
        <v>341</v>
      </c>
      <c r="F308" s="13" t="s">
        <v>125</v>
      </c>
      <c r="G308" s="15" t="s">
        <v>342</v>
      </c>
      <c r="H308" s="35">
        <v>5</v>
      </c>
      <c r="I308" s="48"/>
      <c r="J308" s="99">
        <f t="shared" si="35"/>
        <v>0</v>
      </c>
    </row>
    <row r="309" spans="2:10" ht="30" customHeight="1" x14ac:dyDescent="0.25">
      <c r="B309" s="23"/>
      <c r="F309" s="4"/>
      <c r="G309" s="91" t="s">
        <v>343</v>
      </c>
      <c r="J309" s="50"/>
    </row>
    <row r="310" spans="2:10" ht="30" customHeight="1" x14ac:dyDescent="0.25">
      <c r="B310" s="22">
        <v>4</v>
      </c>
      <c r="C310" s="13" t="s">
        <v>20</v>
      </c>
      <c r="D310" s="13">
        <v>49</v>
      </c>
      <c r="E310" s="15" t="s">
        <v>344</v>
      </c>
      <c r="F310" s="13" t="s">
        <v>170</v>
      </c>
      <c r="G310" s="15" t="s">
        <v>345</v>
      </c>
      <c r="H310" s="35">
        <v>3</v>
      </c>
      <c r="I310" s="48"/>
      <c r="J310" s="99">
        <f t="shared" si="35"/>
        <v>0</v>
      </c>
    </row>
    <row r="311" spans="2:10" ht="30" customHeight="1" x14ac:dyDescent="0.25">
      <c r="B311" s="23">
        <v>4</v>
      </c>
      <c r="C311" s="4" t="s">
        <v>20</v>
      </c>
      <c r="D311" s="4">
        <v>50</v>
      </c>
      <c r="E311" s="7" t="s">
        <v>344</v>
      </c>
      <c r="F311" s="4" t="s">
        <v>170</v>
      </c>
      <c r="G311" s="7" t="s">
        <v>346</v>
      </c>
      <c r="H311" s="35">
        <v>1</v>
      </c>
      <c r="I311" s="48"/>
      <c r="J311" s="99">
        <f t="shared" si="35"/>
        <v>0</v>
      </c>
    </row>
    <row r="312" spans="2:10" ht="30" customHeight="1" x14ac:dyDescent="0.25">
      <c r="B312" s="22">
        <v>4</v>
      </c>
      <c r="C312" s="13" t="s">
        <v>20</v>
      </c>
      <c r="D312" s="13">
        <v>51</v>
      </c>
      <c r="E312" s="15" t="s">
        <v>344</v>
      </c>
      <c r="F312" s="13" t="s">
        <v>170</v>
      </c>
      <c r="G312" s="15" t="s">
        <v>347</v>
      </c>
      <c r="H312" s="35">
        <v>2</v>
      </c>
      <c r="I312" s="48"/>
      <c r="J312" s="99">
        <f t="shared" si="35"/>
        <v>0</v>
      </c>
    </row>
    <row r="313" spans="2:10" ht="30" customHeight="1" x14ac:dyDescent="0.25">
      <c r="B313" s="24">
        <v>4</v>
      </c>
      <c r="C313" s="12" t="s">
        <v>20</v>
      </c>
      <c r="D313" s="12">
        <v>52</v>
      </c>
      <c r="E313" s="10" t="s">
        <v>344</v>
      </c>
      <c r="F313" s="12" t="s">
        <v>170</v>
      </c>
      <c r="G313" s="10" t="s">
        <v>348</v>
      </c>
      <c r="H313" s="35">
        <v>1</v>
      </c>
      <c r="I313" s="48"/>
      <c r="J313" s="99">
        <f t="shared" si="35"/>
        <v>0</v>
      </c>
    </row>
    <row r="314" spans="2:10" ht="30" customHeight="1" x14ac:dyDescent="0.25">
      <c r="B314" s="25">
        <v>4</v>
      </c>
      <c r="C314" s="26" t="s">
        <v>20</v>
      </c>
      <c r="D314" s="26">
        <v>53</v>
      </c>
      <c r="E314" s="27" t="s">
        <v>349</v>
      </c>
      <c r="F314" s="26" t="s">
        <v>90</v>
      </c>
      <c r="G314" s="28" t="s">
        <v>350</v>
      </c>
      <c r="H314" s="102">
        <v>1</v>
      </c>
      <c r="I314" s="120"/>
      <c r="J314" s="104">
        <f t="shared" si="35"/>
        <v>0</v>
      </c>
    </row>
    <row r="315" spans="2:10" ht="30" customHeight="1" x14ac:dyDescent="0.25">
      <c r="B315" s="95">
        <v>4</v>
      </c>
      <c r="C315" s="96" t="s">
        <v>22</v>
      </c>
      <c r="D315" s="123" t="s">
        <v>23</v>
      </c>
      <c r="E315" s="2"/>
      <c r="F315" s="2"/>
      <c r="G315" s="124"/>
      <c r="H315" s="165" cm="1">
        <f t="array" ref="H315">AREAS(Rates4_0303)-COUNTA(Rates4_0303)</f>
        <v>14</v>
      </c>
      <c r="I315" s="144" t="s">
        <v>72</v>
      </c>
      <c r="J315" s="144">
        <f>SUM(J316:J331)</f>
        <v>0</v>
      </c>
    </row>
    <row r="316" spans="2:10" ht="30" customHeight="1" x14ac:dyDescent="0.25">
      <c r="B316" s="106">
        <v>4</v>
      </c>
      <c r="C316" s="107" t="s">
        <v>22</v>
      </c>
      <c r="D316" s="107">
        <v>1</v>
      </c>
      <c r="E316" s="108" t="s">
        <v>351</v>
      </c>
      <c r="F316" s="107" t="s">
        <v>122</v>
      </c>
      <c r="G316" s="108" t="s">
        <v>352</v>
      </c>
      <c r="H316" s="109">
        <v>150</v>
      </c>
      <c r="I316" s="110"/>
      <c r="J316" s="111">
        <f t="shared" ref="J316:J324" si="36">H316*I316</f>
        <v>0</v>
      </c>
    </row>
    <row r="317" spans="2:10" ht="30" customHeight="1" x14ac:dyDescent="0.25">
      <c r="B317" s="22">
        <v>4</v>
      </c>
      <c r="C317" s="13" t="s">
        <v>22</v>
      </c>
      <c r="D317" s="13">
        <v>2</v>
      </c>
      <c r="E317" s="15" t="s">
        <v>351</v>
      </c>
      <c r="F317" s="13" t="s">
        <v>122</v>
      </c>
      <c r="G317" s="15" t="s">
        <v>353</v>
      </c>
      <c r="H317" s="35">
        <v>150</v>
      </c>
      <c r="I317" s="48"/>
      <c r="J317" s="99">
        <f t="shared" si="36"/>
        <v>0</v>
      </c>
    </row>
    <row r="318" spans="2:10" ht="30" customHeight="1" x14ac:dyDescent="0.25">
      <c r="B318" s="23">
        <v>4</v>
      </c>
      <c r="C318" s="4" t="s">
        <v>22</v>
      </c>
      <c r="D318" s="4">
        <v>3</v>
      </c>
      <c r="E318" s="7" t="s">
        <v>351</v>
      </c>
      <c r="F318" s="4" t="s">
        <v>122</v>
      </c>
      <c r="G318" s="7" t="s">
        <v>354</v>
      </c>
      <c r="H318" s="35">
        <v>150</v>
      </c>
      <c r="I318" s="48"/>
      <c r="J318" s="99">
        <f t="shared" si="36"/>
        <v>0</v>
      </c>
    </row>
    <row r="319" spans="2:10" ht="30" customHeight="1" x14ac:dyDescent="0.25">
      <c r="B319" s="22">
        <v>4</v>
      </c>
      <c r="C319" s="13" t="s">
        <v>22</v>
      </c>
      <c r="D319" s="13">
        <v>4</v>
      </c>
      <c r="E319" s="15" t="s">
        <v>351</v>
      </c>
      <c r="F319" s="13" t="s">
        <v>122</v>
      </c>
      <c r="G319" s="15" t="s">
        <v>355</v>
      </c>
      <c r="H319" s="35">
        <v>150</v>
      </c>
      <c r="I319" s="48"/>
      <c r="J319" s="99">
        <f t="shared" si="36"/>
        <v>0</v>
      </c>
    </row>
    <row r="320" spans="2:10" ht="30" customHeight="1" x14ac:dyDescent="0.25">
      <c r="B320" s="23">
        <v>4</v>
      </c>
      <c r="C320" s="4" t="s">
        <v>22</v>
      </c>
      <c r="D320" s="4">
        <v>5</v>
      </c>
      <c r="E320" s="7" t="s">
        <v>351</v>
      </c>
      <c r="F320" s="4" t="s">
        <v>122</v>
      </c>
      <c r="G320" s="7" t="s">
        <v>356</v>
      </c>
      <c r="H320" s="35">
        <v>150</v>
      </c>
      <c r="I320" s="48"/>
      <c r="J320" s="99">
        <f t="shared" si="36"/>
        <v>0</v>
      </c>
    </row>
    <row r="321" spans="2:10" ht="30" customHeight="1" x14ac:dyDescent="0.25">
      <c r="B321" s="22">
        <v>4</v>
      </c>
      <c r="C321" s="13" t="s">
        <v>22</v>
      </c>
      <c r="D321" s="13">
        <v>6</v>
      </c>
      <c r="E321" s="15" t="s">
        <v>351</v>
      </c>
      <c r="F321" s="13" t="s">
        <v>122</v>
      </c>
      <c r="G321" s="15" t="s">
        <v>357</v>
      </c>
      <c r="H321" s="35">
        <v>150</v>
      </c>
      <c r="I321" s="48"/>
      <c r="J321" s="99">
        <f t="shared" si="36"/>
        <v>0</v>
      </c>
    </row>
    <row r="322" spans="2:10" ht="38.25" x14ac:dyDescent="0.25">
      <c r="B322" s="23">
        <v>4</v>
      </c>
      <c r="C322" s="4" t="s">
        <v>22</v>
      </c>
      <c r="D322" s="4">
        <v>7</v>
      </c>
      <c r="E322" s="7" t="s">
        <v>358</v>
      </c>
      <c r="F322" s="4" t="s">
        <v>122</v>
      </c>
      <c r="G322" s="7" t="s">
        <v>359</v>
      </c>
      <c r="H322" s="35">
        <v>30</v>
      </c>
      <c r="I322" s="48"/>
      <c r="J322" s="99">
        <f t="shared" si="36"/>
        <v>0</v>
      </c>
    </row>
    <row r="323" spans="2:10" ht="30" customHeight="1" x14ac:dyDescent="0.25">
      <c r="B323" s="22">
        <v>4</v>
      </c>
      <c r="C323" s="13" t="s">
        <v>22</v>
      </c>
      <c r="D323" s="13">
        <v>8</v>
      </c>
      <c r="E323" s="15" t="s">
        <v>360</v>
      </c>
      <c r="F323" s="13" t="s">
        <v>122</v>
      </c>
      <c r="G323" s="15" t="s">
        <v>361</v>
      </c>
      <c r="H323" s="35">
        <v>10</v>
      </c>
      <c r="I323" s="48"/>
      <c r="J323" s="99">
        <f t="shared" si="36"/>
        <v>0</v>
      </c>
    </row>
    <row r="324" spans="2:10" ht="30" customHeight="1" x14ac:dyDescent="0.25">
      <c r="B324" s="23">
        <v>4</v>
      </c>
      <c r="C324" s="4" t="s">
        <v>22</v>
      </c>
      <c r="D324" s="4">
        <v>9</v>
      </c>
      <c r="E324" s="7" t="s">
        <v>362</v>
      </c>
      <c r="F324" s="4" t="s">
        <v>122</v>
      </c>
      <c r="G324" s="7" t="s">
        <v>363</v>
      </c>
      <c r="H324" s="35">
        <v>20</v>
      </c>
      <c r="I324" s="48"/>
      <c r="J324" s="99">
        <f t="shared" si="36"/>
        <v>0</v>
      </c>
    </row>
    <row r="325" spans="2:10" ht="30" customHeight="1" x14ac:dyDescent="0.25">
      <c r="B325" s="22"/>
      <c r="C325" s="13"/>
      <c r="D325" s="13"/>
      <c r="E325" s="14"/>
      <c r="F325" s="13"/>
      <c r="G325" s="75" t="s">
        <v>364</v>
      </c>
      <c r="H325" s="36"/>
      <c r="I325" s="45"/>
      <c r="J325" s="44"/>
    </row>
    <row r="326" spans="2:10" ht="30" customHeight="1" x14ac:dyDescent="0.25">
      <c r="B326" s="23">
        <v>4</v>
      </c>
      <c r="C326" s="4" t="s">
        <v>22</v>
      </c>
      <c r="D326" s="4">
        <v>10</v>
      </c>
      <c r="E326" s="7" t="s">
        <v>351</v>
      </c>
      <c r="F326" s="4" t="s">
        <v>122</v>
      </c>
      <c r="G326" s="7" t="s">
        <v>365</v>
      </c>
      <c r="H326" s="35">
        <v>500</v>
      </c>
      <c r="I326" s="48"/>
      <c r="J326" s="99">
        <f t="shared" ref="J326" si="37">H326*I326</f>
        <v>0</v>
      </c>
    </row>
    <row r="327" spans="2:10" ht="30" customHeight="1" x14ac:dyDescent="0.25">
      <c r="B327" s="22"/>
      <c r="C327" s="13"/>
      <c r="D327" s="13"/>
      <c r="E327" s="14"/>
      <c r="F327" s="13"/>
      <c r="G327" s="75" t="s">
        <v>364</v>
      </c>
      <c r="H327" s="36"/>
      <c r="I327" s="45"/>
      <c r="J327" s="44"/>
    </row>
    <row r="328" spans="2:10" ht="30" customHeight="1" x14ac:dyDescent="0.25">
      <c r="B328" s="23">
        <v>4</v>
      </c>
      <c r="C328" s="4" t="s">
        <v>22</v>
      </c>
      <c r="D328" s="4">
        <v>11</v>
      </c>
      <c r="E328" s="1" t="s">
        <v>341</v>
      </c>
      <c r="F328" s="4" t="s">
        <v>125</v>
      </c>
      <c r="G328" s="7" t="s">
        <v>366</v>
      </c>
      <c r="H328" s="35">
        <v>10</v>
      </c>
      <c r="I328" s="48"/>
      <c r="J328" s="99">
        <f t="shared" ref="J328:J331" si="38">H328*I328</f>
        <v>0</v>
      </c>
    </row>
    <row r="329" spans="2:10" ht="30" customHeight="1" x14ac:dyDescent="0.25">
      <c r="B329" s="22">
        <v>4</v>
      </c>
      <c r="C329" s="13" t="s">
        <v>22</v>
      </c>
      <c r="D329" s="13">
        <v>12</v>
      </c>
      <c r="E329" s="14" t="s">
        <v>341</v>
      </c>
      <c r="F329" s="13" t="s">
        <v>125</v>
      </c>
      <c r="G329" s="15" t="s">
        <v>367</v>
      </c>
      <c r="H329" s="35">
        <v>10</v>
      </c>
      <c r="I329" s="48"/>
      <c r="J329" s="99">
        <f t="shared" si="38"/>
        <v>0</v>
      </c>
    </row>
    <row r="330" spans="2:10" ht="30" customHeight="1" x14ac:dyDescent="0.25">
      <c r="B330" s="22">
        <v>4</v>
      </c>
      <c r="C330" s="13" t="s">
        <v>22</v>
      </c>
      <c r="D330" s="13">
        <v>13</v>
      </c>
      <c r="E330" s="14" t="s">
        <v>368</v>
      </c>
      <c r="F330" s="13" t="s">
        <v>125</v>
      </c>
      <c r="G330" s="15" t="s">
        <v>369</v>
      </c>
      <c r="H330" s="35">
        <v>10</v>
      </c>
      <c r="I330" s="48"/>
      <c r="J330" s="99">
        <f t="shared" si="38"/>
        <v>0</v>
      </c>
    </row>
    <row r="331" spans="2:10" ht="30" customHeight="1" x14ac:dyDescent="0.25">
      <c r="B331" s="25">
        <v>4</v>
      </c>
      <c r="C331" s="26" t="s">
        <v>22</v>
      </c>
      <c r="D331" s="26">
        <v>14</v>
      </c>
      <c r="E331" s="28" t="s">
        <v>370</v>
      </c>
      <c r="F331" s="26" t="s">
        <v>122</v>
      </c>
      <c r="G331" s="28" t="s">
        <v>371</v>
      </c>
      <c r="H331" s="102">
        <v>100</v>
      </c>
      <c r="I331" s="120"/>
      <c r="J331" s="104">
        <f t="shared" si="38"/>
        <v>0</v>
      </c>
    </row>
    <row r="332" spans="2:10" ht="30" customHeight="1" x14ac:dyDescent="0.25">
      <c r="B332" s="112">
        <v>5</v>
      </c>
      <c r="C332" s="119" t="s">
        <v>24</v>
      </c>
      <c r="D332" s="121"/>
      <c r="E332" s="125"/>
      <c r="F332" s="125"/>
      <c r="G332" s="126"/>
      <c r="H332" s="77"/>
      <c r="I332" s="145" t="s">
        <v>71</v>
      </c>
      <c r="J332" s="145">
        <f>J333+J343+J362</f>
        <v>50000</v>
      </c>
    </row>
    <row r="333" spans="2:10" ht="30" customHeight="1" x14ac:dyDescent="0.25">
      <c r="B333" s="80">
        <v>5</v>
      </c>
      <c r="C333" s="81" t="s">
        <v>25</v>
      </c>
      <c r="D333" s="82" t="s">
        <v>26</v>
      </c>
      <c r="E333" s="83"/>
      <c r="F333" s="83"/>
      <c r="G333" s="84"/>
      <c r="H333" s="166" cm="1">
        <f t="array" ref="H333">AREAS(Rates5_0402)-COUNTA(Rates5_0402)</f>
        <v>8</v>
      </c>
      <c r="I333" s="144" t="s">
        <v>72</v>
      </c>
      <c r="J333" s="144">
        <f>SUM(J334:J342)</f>
        <v>50000</v>
      </c>
    </row>
    <row r="334" spans="2:10" ht="30" customHeight="1" x14ac:dyDescent="0.25">
      <c r="B334" s="106">
        <v>5</v>
      </c>
      <c r="C334" s="107" t="s">
        <v>25</v>
      </c>
      <c r="D334" s="107">
        <v>1</v>
      </c>
      <c r="E334" s="105" t="s">
        <v>372</v>
      </c>
      <c r="F334" s="107" t="s">
        <v>170</v>
      </c>
      <c r="G334" s="108" t="s">
        <v>373</v>
      </c>
      <c r="H334" s="109">
        <v>1</v>
      </c>
      <c r="I334" s="110"/>
      <c r="J334" s="111">
        <f t="shared" ref="J334:J342" si="39">H334*I334</f>
        <v>0</v>
      </c>
    </row>
    <row r="335" spans="2:10" ht="30" customHeight="1" x14ac:dyDescent="0.25">
      <c r="B335" s="22">
        <v>5</v>
      </c>
      <c r="C335" s="13" t="s">
        <v>25</v>
      </c>
      <c r="D335" s="13">
        <v>2</v>
      </c>
      <c r="E335" s="14" t="s">
        <v>374</v>
      </c>
      <c r="F335" s="13" t="s">
        <v>75</v>
      </c>
      <c r="G335" s="15" t="s">
        <v>375</v>
      </c>
      <c r="H335" s="35">
        <v>50000</v>
      </c>
      <c r="I335" s="56">
        <v>1</v>
      </c>
      <c r="J335" s="99">
        <f t="shared" si="39"/>
        <v>50000</v>
      </c>
    </row>
    <row r="336" spans="2:10" ht="30" customHeight="1" x14ac:dyDescent="0.25">
      <c r="B336" s="23">
        <v>5</v>
      </c>
      <c r="C336" s="4" t="s">
        <v>25</v>
      </c>
      <c r="D336" s="4">
        <v>3</v>
      </c>
      <c r="E336" s="1" t="s">
        <v>376</v>
      </c>
      <c r="F336" s="4" t="s">
        <v>77</v>
      </c>
      <c r="G336" s="7" t="s">
        <v>377</v>
      </c>
      <c r="H336" s="35">
        <v>50000</v>
      </c>
      <c r="I336" s="34"/>
      <c r="J336" s="99">
        <f>H336*I336/100</f>
        <v>0</v>
      </c>
    </row>
    <row r="337" spans="2:10" ht="38.25" x14ac:dyDescent="0.25">
      <c r="B337" s="22">
        <v>5</v>
      </c>
      <c r="C337" s="13" t="s">
        <v>25</v>
      </c>
      <c r="D337" s="13">
        <v>4</v>
      </c>
      <c r="E337" s="15" t="s">
        <v>378</v>
      </c>
      <c r="F337" s="13" t="s">
        <v>125</v>
      </c>
      <c r="G337" s="15" t="s">
        <v>379</v>
      </c>
      <c r="H337" s="35">
        <v>500</v>
      </c>
      <c r="I337" s="48"/>
      <c r="J337" s="99">
        <f t="shared" si="39"/>
        <v>0</v>
      </c>
    </row>
    <row r="338" spans="2:10" ht="38.25" x14ac:dyDescent="0.25">
      <c r="B338" s="23">
        <v>5</v>
      </c>
      <c r="C338" s="4" t="s">
        <v>25</v>
      </c>
      <c r="D338" s="4">
        <v>5</v>
      </c>
      <c r="E338" s="7" t="s">
        <v>380</v>
      </c>
      <c r="F338" s="4" t="s">
        <v>125</v>
      </c>
      <c r="G338" s="7" t="s">
        <v>381</v>
      </c>
      <c r="H338" s="35">
        <v>500</v>
      </c>
      <c r="I338" s="48"/>
      <c r="J338" s="99">
        <f t="shared" si="39"/>
        <v>0</v>
      </c>
    </row>
    <row r="339" spans="2:10" ht="30" customHeight="1" x14ac:dyDescent="0.25">
      <c r="B339" s="22">
        <v>5</v>
      </c>
      <c r="C339" s="13" t="s">
        <v>25</v>
      </c>
      <c r="D339" s="13">
        <v>6</v>
      </c>
      <c r="E339" s="14" t="s">
        <v>382</v>
      </c>
      <c r="F339" s="13" t="s">
        <v>125</v>
      </c>
      <c r="G339" s="15" t="s">
        <v>383</v>
      </c>
      <c r="H339" s="35">
        <v>50</v>
      </c>
      <c r="I339" s="48"/>
      <c r="J339" s="99">
        <f t="shared" si="39"/>
        <v>0</v>
      </c>
    </row>
    <row r="340" spans="2:10" ht="30" customHeight="1" x14ac:dyDescent="0.25">
      <c r="B340" s="23">
        <v>5</v>
      </c>
      <c r="C340" s="4" t="s">
        <v>25</v>
      </c>
      <c r="D340" s="4">
        <v>7</v>
      </c>
      <c r="E340" s="1" t="s">
        <v>384</v>
      </c>
      <c r="F340" s="4" t="s">
        <v>125</v>
      </c>
      <c r="G340" s="7" t="s">
        <v>385</v>
      </c>
      <c r="H340" s="35">
        <v>50</v>
      </c>
      <c r="I340" s="48"/>
      <c r="J340" s="99">
        <f t="shared" si="39"/>
        <v>0</v>
      </c>
    </row>
    <row r="341" spans="2:10" ht="30" customHeight="1" x14ac:dyDescent="0.25">
      <c r="B341" s="22">
        <v>5</v>
      </c>
      <c r="C341" s="13" t="s">
        <v>25</v>
      </c>
      <c r="D341" s="13">
        <v>8</v>
      </c>
      <c r="E341" s="14" t="s">
        <v>386</v>
      </c>
      <c r="F341" s="13" t="s">
        <v>119</v>
      </c>
      <c r="G341" s="15" t="s">
        <v>387</v>
      </c>
      <c r="H341" s="35">
        <v>2000</v>
      </c>
      <c r="I341" s="48"/>
      <c r="J341" s="99">
        <f t="shared" si="39"/>
        <v>0</v>
      </c>
    </row>
    <row r="342" spans="2:10" ht="30" customHeight="1" x14ac:dyDescent="0.25">
      <c r="B342" s="25">
        <v>5</v>
      </c>
      <c r="C342" s="26" t="s">
        <v>25</v>
      </c>
      <c r="D342" s="26">
        <v>9</v>
      </c>
      <c r="E342" s="27" t="s">
        <v>388</v>
      </c>
      <c r="F342" s="26" t="s">
        <v>119</v>
      </c>
      <c r="G342" s="28" t="s">
        <v>389</v>
      </c>
      <c r="H342" s="102">
        <v>50</v>
      </c>
      <c r="I342" s="120"/>
      <c r="J342" s="104">
        <f t="shared" si="39"/>
        <v>0</v>
      </c>
    </row>
    <row r="343" spans="2:10" ht="30" customHeight="1" x14ac:dyDescent="0.25">
      <c r="B343" s="127">
        <v>5</v>
      </c>
      <c r="C343" s="128" t="s">
        <v>27</v>
      </c>
      <c r="D343" s="129" t="s">
        <v>28</v>
      </c>
      <c r="E343" s="130"/>
      <c r="F343" s="130"/>
      <c r="G343" s="131"/>
      <c r="H343" s="79" cm="1">
        <f t="array" ref="H343">AREAS(Rates5_0403)-COUNTA(Rates5_0403)</f>
        <v>17</v>
      </c>
      <c r="I343" s="144" t="s">
        <v>72</v>
      </c>
      <c r="J343" s="144">
        <f>SUM(J344:J361)</f>
        <v>0</v>
      </c>
    </row>
    <row r="344" spans="2:10" s="3" customFormat="1" ht="30" customHeight="1" x14ac:dyDescent="0.25">
      <c r="B344" s="20"/>
      <c r="C344" s="21"/>
      <c r="D344" s="21"/>
      <c r="E344" s="21"/>
      <c r="F344" s="21"/>
      <c r="G344" s="86" t="s">
        <v>390</v>
      </c>
      <c r="H344" s="41"/>
      <c r="I344" s="54"/>
      <c r="J344" s="55"/>
    </row>
    <row r="345" spans="2:10" ht="51" x14ac:dyDescent="0.25">
      <c r="B345" s="22">
        <v>5</v>
      </c>
      <c r="C345" s="13" t="s">
        <v>27</v>
      </c>
      <c r="D345" s="13">
        <v>1</v>
      </c>
      <c r="E345" s="14" t="s">
        <v>391</v>
      </c>
      <c r="F345" s="13" t="s">
        <v>122</v>
      </c>
      <c r="G345" s="15" t="s">
        <v>392</v>
      </c>
      <c r="H345" s="35">
        <v>20</v>
      </c>
      <c r="I345" s="48"/>
      <c r="J345" s="99">
        <f t="shared" ref="J345:J361" si="40">H345*I345</f>
        <v>0</v>
      </c>
    </row>
    <row r="346" spans="2:10" ht="30" customHeight="1" x14ac:dyDescent="0.25">
      <c r="B346" s="23">
        <v>5</v>
      </c>
      <c r="C346" s="4" t="s">
        <v>27</v>
      </c>
      <c r="D346" s="4">
        <v>2</v>
      </c>
      <c r="E346" s="1" t="s">
        <v>393</v>
      </c>
      <c r="F346" s="4" t="s">
        <v>122</v>
      </c>
      <c r="G346" s="7" t="s">
        <v>394</v>
      </c>
      <c r="H346" s="35">
        <v>10</v>
      </c>
      <c r="I346" s="48"/>
      <c r="J346" s="99">
        <f t="shared" si="40"/>
        <v>0</v>
      </c>
    </row>
    <row r="347" spans="2:10" ht="30" customHeight="1" x14ac:dyDescent="0.25">
      <c r="B347" s="22">
        <v>5</v>
      </c>
      <c r="C347" s="13" t="s">
        <v>27</v>
      </c>
      <c r="D347" s="13">
        <v>3</v>
      </c>
      <c r="E347" s="15" t="s">
        <v>395</v>
      </c>
      <c r="F347" s="13" t="s">
        <v>125</v>
      </c>
      <c r="G347" s="15" t="s">
        <v>396</v>
      </c>
      <c r="H347" s="35">
        <v>2000</v>
      </c>
      <c r="I347" s="48"/>
      <c r="J347" s="99">
        <f t="shared" si="40"/>
        <v>0</v>
      </c>
    </row>
    <row r="348" spans="2:10" ht="30" customHeight="1" x14ac:dyDescent="0.25">
      <c r="B348" s="23">
        <v>5</v>
      </c>
      <c r="C348" s="4" t="s">
        <v>27</v>
      </c>
      <c r="D348" s="4">
        <v>4</v>
      </c>
      <c r="E348" s="7" t="s">
        <v>397</v>
      </c>
      <c r="F348" s="4" t="s">
        <v>125</v>
      </c>
      <c r="G348" s="7" t="s">
        <v>398</v>
      </c>
      <c r="H348" s="35">
        <v>2000</v>
      </c>
      <c r="I348" s="48"/>
      <c r="J348" s="99">
        <f t="shared" si="40"/>
        <v>0</v>
      </c>
    </row>
    <row r="349" spans="2:10" ht="38.25" x14ac:dyDescent="0.25">
      <c r="B349" s="22">
        <v>5</v>
      </c>
      <c r="C349" s="13" t="s">
        <v>27</v>
      </c>
      <c r="D349" s="13">
        <v>5</v>
      </c>
      <c r="E349" s="15" t="s">
        <v>399</v>
      </c>
      <c r="F349" s="13" t="s">
        <v>125</v>
      </c>
      <c r="G349" s="15" t="s">
        <v>400</v>
      </c>
      <c r="H349" s="35">
        <v>2000</v>
      </c>
      <c r="I349" s="48"/>
      <c r="J349" s="99">
        <f t="shared" si="40"/>
        <v>0</v>
      </c>
    </row>
    <row r="350" spans="2:10" ht="51" x14ac:dyDescent="0.25">
      <c r="B350" s="23">
        <v>5</v>
      </c>
      <c r="C350" s="4" t="s">
        <v>27</v>
      </c>
      <c r="D350" s="4">
        <v>6</v>
      </c>
      <c r="E350" s="7" t="s">
        <v>401</v>
      </c>
      <c r="F350" s="4" t="s">
        <v>125</v>
      </c>
      <c r="G350" s="7" t="s">
        <v>402</v>
      </c>
      <c r="H350" s="35">
        <v>1000</v>
      </c>
      <c r="I350" s="48"/>
      <c r="J350" s="99">
        <f t="shared" si="40"/>
        <v>0</v>
      </c>
    </row>
    <row r="351" spans="2:10" ht="38.25" x14ac:dyDescent="0.25">
      <c r="B351" s="22">
        <v>5</v>
      </c>
      <c r="C351" s="13" t="s">
        <v>27</v>
      </c>
      <c r="D351" s="13">
        <v>7</v>
      </c>
      <c r="E351" s="15" t="s">
        <v>403</v>
      </c>
      <c r="F351" s="13" t="s">
        <v>125</v>
      </c>
      <c r="G351" s="15" t="s">
        <v>404</v>
      </c>
      <c r="H351" s="35">
        <v>20</v>
      </c>
      <c r="I351" s="48"/>
      <c r="J351" s="99">
        <f t="shared" si="40"/>
        <v>0</v>
      </c>
    </row>
    <row r="352" spans="2:10" ht="51" x14ac:dyDescent="0.25">
      <c r="B352" s="23">
        <v>5</v>
      </c>
      <c r="C352" s="4" t="s">
        <v>27</v>
      </c>
      <c r="D352" s="4">
        <v>8</v>
      </c>
      <c r="E352" s="1" t="s">
        <v>405</v>
      </c>
      <c r="F352" s="4" t="s">
        <v>125</v>
      </c>
      <c r="G352" s="7" t="s">
        <v>406</v>
      </c>
      <c r="H352" s="35">
        <v>30</v>
      </c>
      <c r="I352" s="48"/>
      <c r="J352" s="99">
        <f t="shared" si="40"/>
        <v>0</v>
      </c>
    </row>
    <row r="353" spans="2:10" ht="38.25" x14ac:dyDescent="0.25">
      <c r="B353" s="22">
        <v>5</v>
      </c>
      <c r="C353" s="13" t="s">
        <v>27</v>
      </c>
      <c r="D353" s="13">
        <v>9</v>
      </c>
      <c r="E353" s="14" t="s">
        <v>407</v>
      </c>
      <c r="F353" s="13" t="s">
        <v>125</v>
      </c>
      <c r="G353" s="15" t="s">
        <v>408</v>
      </c>
      <c r="H353" s="35">
        <v>10</v>
      </c>
      <c r="I353" s="48"/>
      <c r="J353" s="99">
        <f t="shared" si="40"/>
        <v>0</v>
      </c>
    </row>
    <row r="354" spans="2:10" ht="30" customHeight="1" x14ac:dyDescent="0.25">
      <c r="B354" s="23">
        <v>5</v>
      </c>
      <c r="C354" s="4" t="s">
        <v>27</v>
      </c>
      <c r="D354" s="4">
        <v>10</v>
      </c>
      <c r="E354" s="1" t="s">
        <v>409</v>
      </c>
      <c r="F354" s="4" t="s">
        <v>125</v>
      </c>
      <c r="G354" s="7" t="s">
        <v>410</v>
      </c>
      <c r="H354" s="35">
        <v>4000</v>
      </c>
      <c r="I354" s="48"/>
      <c r="J354" s="99">
        <f t="shared" si="40"/>
        <v>0</v>
      </c>
    </row>
    <row r="355" spans="2:10" ht="30" customHeight="1" x14ac:dyDescent="0.25">
      <c r="B355" s="22">
        <v>5</v>
      </c>
      <c r="C355" s="13" t="s">
        <v>27</v>
      </c>
      <c r="D355" s="13">
        <v>11</v>
      </c>
      <c r="E355" s="14" t="s">
        <v>411</v>
      </c>
      <c r="F355" s="13" t="s">
        <v>170</v>
      </c>
      <c r="G355" s="15" t="s">
        <v>412</v>
      </c>
      <c r="H355" s="35">
        <v>1</v>
      </c>
      <c r="I355" s="48"/>
      <c r="J355" s="99">
        <f t="shared" si="40"/>
        <v>0</v>
      </c>
    </row>
    <row r="356" spans="2:10" ht="38.25" x14ac:dyDescent="0.25">
      <c r="B356" s="23">
        <v>5</v>
      </c>
      <c r="C356" s="4" t="s">
        <v>27</v>
      </c>
      <c r="D356" s="4">
        <v>12</v>
      </c>
      <c r="E356" s="1" t="s">
        <v>413</v>
      </c>
      <c r="F356" s="4" t="s">
        <v>125</v>
      </c>
      <c r="G356" s="7" t="s">
        <v>414</v>
      </c>
      <c r="H356" s="35">
        <v>175</v>
      </c>
      <c r="I356" s="48"/>
      <c r="J356" s="99">
        <f t="shared" si="40"/>
        <v>0</v>
      </c>
    </row>
    <row r="357" spans="2:10" ht="30" customHeight="1" x14ac:dyDescent="0.25">
      <c r="B357" s="22">
        <v>5</v>
      </c>
      <c r="C357" s="13" t="s">
        <v>27</v>
      </c>
      <c r="D357" s="13">
        <v>13</v>
      </c>
      <c r="E357" s="14" t="s">
        <v>415</v>
      </c>
      <c r="F357" s="13" t="s">
        <v>170</v>
      </c>
      <c r="G357" s="15" t="s">
        <v>416</v>
      </c>
      <c r="H357" s="35">
        <v>1</v>
      </c>
      <c r="I357" s="48"/>
      <c r="J357" s="99">
        <f t="shared" si="40"/>
        <v>0</v>
      </c>
    </row>
    <row r="358" spans="2:10" ht="30" customHeight="1" x14ac:dyDescent="0.25">
      <c r="B358" s="23">
        <v>5</v>
      </c>
      <c r="C358" s="4" t="s">
        <v>27</v>
      </c>
      <c r="D358" s="4">
        <v>14</v>
      </c>
      <c r="E358" s="1" t="s">
        <v>417</v>
      </c>
      <c r="F358" s="4" t="s">
        <v>418</v>
      </c>
      <c r="G358" s="7" t="s">
        <v>419</v>
      </c>
      <c r="H358" s="35">
        <v>10</v>
      </c>
      <c r="I358" s="48"/>
      <c r="J358" s="99">
        <f t="shared" si="40"/>
        <v>0</v>
      </c>
    </row>
    <row r="359" spans="2:10" ht="30" customHeight="1" x14ac:dyDescent="0.25">
      <c r="B359" s="22">
        <v>5</v>
      </c>
      <c r="C359" s="13" t="s">
        <v>27</v>
      </c>
      <c r="D359" s="13">
        <v>15</v>
      </c>
      <c r="E359" s="14" t="s">
        <v>420</v>
      </c>
      <c r="F359" s="13" t="s">
        <v>418</v>
      </c>
      <c r="G359" s="15" t="s">
        <v>421</v>
      </c>
      <c r="H359" s="35">
        <v>10</v>
      </c>
      <c r="I359" s="48"/>
      <c r="J359" s="99">
        <f t="shared" si="40"/>
        <v>0</v>
      </c>
    </row>
    <row r="360" spans="2:10" ht="30" customHeight="1" x14ac:dyDescent="0.25">
      <c r="B360" s="22">
        <v>5</v>
      </c>
      <c r="C360" s="13" t="s">
        <v>27</v>
      </c>
      <c r="D360" s="13">
        <v>16</v>
      </c>
      <c r="E360" s="14" t="s">
        <v>422</v>
      </c>
      <c r="F360" s="13" t="s">
        <v>423</v>
      </c>
      <c r="G360" s="15" t="s">
        <v>424</v>
      </c>
      <c r="H360" s="35">
        <v>100</v>
      </c>
      <c r="I360" s="48"/>
      <c r="J360" s="99">
        <f t="shared" si="40"/>
        <v>0</v>
      </c>
    </row>
    <row r="361" spans="2:10" ht="30" customHeight="1" x14ac:dyDescent="0.25">
      <c r="B361" s="25">
        <v>5</v>
      </c>
      <c r="C361" s="26" t="s">
        <v>27</v>
      </c>
      <c r="D361" s="26">
        <v>17</v>
      </c>
      <c r="E361" s="27" t="s">
        <v>415</v>
      </c>
      <c r="F361" s="26" t="s">
        <v>125</v>
      </c>
      <c r="G361" s="28" t="s">
        <v>425</v>
      </c>
      <c r="H361" s="102">
        <v>175</v>
      </c>
      <c r="I361" s="120"/>
      <c r="J361" s="104">
        <f t="shared" si="40"/>
        <v>0</v>
      </c>
    </row>
    <row r="362" spans="2:10" ht="30" customHeight="1" x14ac:dyDescent="0.25">
      <c r="B362" s="127">
        <v>5</v>
      </c>
      <c r="C362" s="128" t="s">
        <v>29</v>
      </c>
      <c r="D362" s="129" t="s">
        <v>30</v>
      </c>
      <c r="E362" s="132"/>
      <c r="F362" s="130"/>
      <c r="G362" s="131"/>
      <c r="H362" s="167" cm="1">
        <f t="array" ref="H362">AREAS(Rates5_0404)-COUNTA(Rates5_0404)</f>
        <v>5</v>
      </c>
      <c r="I362" s="144" t="s">
        <v>72</v>
      </c>
      <c r="J362" s="144">
        <f>SUM(J363:J367)</f>
        <v>0</v>
      </c>
    </row>
    <row r="363" spans="2:10" ht="51" x14ac:dyDescent="0.25">
      <c r="B363" s="106">
        <v>5</v>
      </c>
      <c r="C363" s="107" t="s">
        <v>29</v>
      </c>
      <c r="D363" s="107">
        <v>1</v>
      </c>
      <c r="E363" s="105" t="s">
        <v>426</v>
      </c>
      <c r="F363" s="107" t="s">
        <v>125</v>
      </c>
      <c r="G363" s="108" t="s">
        <v>427</v>
      </c>
      <c r="H363" s="109">
        <v>1050</v>
      </c>
      <c r="I363" s="110"/>
      <c r="J363" s="111">
        <f t="shared" ref="J363:J367" si="41">H363*I363</f>
        <v>0</v>
      </c>
    </row>
    <row r="364" spans="2:10" ht="51" x14ac:dyDescent="0.25">
      <c r="B364" s="22">
        <v>5</v>
      </c>
      <c r="C364" s="13" t="s">
        <v>29</v>
      </c>
      <c r="D364" s="13">
        <v>2</v>
      </c>
      <c r="E364" s="14" t="s">
        <v>426</v>
      </c>
      <c r="F364" s="13" t="s">
        <v>125</v>
      </c>
      <c r="G364" s="15" t="s">
        <v>428</v>
      </c>
      <c r="H364" s="35">
        <v>1050</v>
      </c>
      <c r="I364" s="48"/>
      <c r="J364" s="99">
        <f t="shared" si="41"/>
        <v>0</v>
      </c>
    </row>
    <row r="365" spans="2:10" ht="51" x14ac:dyDescent="0.25">
      <c r="B365" s="23">
        <v>5</v>
      </c>
      <c r="C365" s="4" t="s">
        <v>29</v>
      </c>
      <c r="D365" s="4">
        <v>3</v>
      </c>
      <c r="E365" s="1" t="s">
        <v>429</v>
      </c>
      <c r="F365" s="4" t="s">
        <v>125</v>
      </c>
      <c r="G365" s="7" t="s">
        <v>430</v>
      </c>
      <c r="H365" s="35">
        <v>1100</v>
      </c>
      <c r="I365" s="48"/>
      <c r="J365" s="99">
        <f t="shared" si="41"/>
        <v>0</v>
      </c>
    </row>
    <row r="366" spans="2:10" ht="51" x14ac:dyDescent="0.25">
      <c r="B366" s="22">
        <v>5</v>
      </c>
      <c r="C366" s="13" t="s">
        <v>29</v>
      </c>
      <c r="D366" s="13">
        <v>4</v>
      </c>
      <c r="E366" s="14" t="s">
        <v>431</v>
      </c>
      <c r="F366" s="13" t="s">
        <v>125</v>
      </c>
      <c r="G366" s="15" t="s">
        <v>432</v>
      </c>
      <c r="H366" s="35">
        <v>1150</v>
      </c>
      <c r="I366" s="48"/>
      <c r="J366" s="99">
        <f t="shared" si="41"/>
        <v>0</v>
      </c>
    </row>
    <row r="367" spans="2:10" ht="30" customHeight="1" x14ac:dyDescent="0.25">
      <c r="B367" s="25">
        <v>5</v>
      </c>
      <c r="C367" s="26" t="s">
        <v>29</v>
      </c>
      <c r="D367" s="26">
        <v>5</v>
      </c>
      <c r="E367" s="28" t="s">
        <v>433</v>
      </c>
      <c r="F367" s="26" t="s">
        <v>418</v>
      </c>
      <c r="G367" s="28" t="s">
        <v>434</v>
      </c>
      <c r="H367" s="102">
        <v>60</v>
      </c>
      <c r="I367" s="120"/>
      <c r="J367" s="104">
        <f t="shared" si="41"/>
        <v>0</v>
      </c>
    </row>
    <row r="368" spans="2:10" ht="30" customHeight="1" x14ac:dyDescent="0.25">
      <c r="B368" s="112">
        <v>6</v>
      </c>
      <c r="C368" s="119" t="s">
        <v>31</v>
      </c>
      <c r="D368" s="114"/>
      <c r="E368" s="115"/>
      <c r="F368" s="115"/>
      <c r="G368" s="116"/>
      <c r="H368" s="77"/>
      <c r="I368" s="145" t="s">
        <v>71</v>
      </c>
      <c r="J368" s="145">
        <f>J369+J380+J388+J401+J407+J416</f>
        <v>0</v>
      </c>
    </row>
    <row r="369" spans="2:10" ht="30" customHeight="1" x14ac:dyDescent="0.25">
      <c r="B369" s="80">
        <v>6</v>
      </c>
      <c r="C369" s="81" t="s">
        <v>32</v>
      </c>
      <c r="D369" s="82" t="s">
        <v>33</v>
      </c>
      <c r="E369" s="6"/>
      <c r="F369" s="6"/>
      <c r="G369" s="9"/>
      <c r="H369" s="166" cm="1">
        <f t="array" ref="H369">AREAS(Rates6_0501)-COUNTA(Rates6_0501)</f>
        <v>9</v>
      </c>
      <c r="I369" s="144" t="s">
        <v>72</v>
      </c>
      <c r="J369" s="144">
        <f>SUM(J370:J379)</f>
        <v>0</v>
      </c>
    </row>
    <row r="370" spans="2:10" ht="30" customHeight="1" x14ac:dyDescent="0.25">
      <c r="B370" s="106">
        <v>6</v>
      </c>
      <c r="C370" s="107" t="s">
        <v>32</v>
      </c>
      <c r="D370" s="107">
        <v>1</v>
      </c>
      <c r="E370" s="108" t="s">
        <v>435</v>
      </c>
      <c r="F370" s="107" t="s">
        <v>125</v>
      </c>
      <c r="G370" s="108" t="s">
        <v>436</v>
      </c>
      <c r="H370" s="109">
        <v>1050</v>
      </c>
      <c r="I370" s="110"/>
      <c r="J370" s="111">
        <f t="shared" ref="J370:J379" si="42">H370*I370</f>
        <v>0</v>
      </c>
    </row>
    <row r="371" spans="2:10" ht="38.25" x14ac:dyDescent="0.25">
      <c r="B371" s="22">
        <v>6</v>
      </c>
      <c r="C371" s="13" t="s">
        <v>32</v>
      </c>
      <c r="D371" s="13">
        <v>2</v>
      </c>
      <c r="E371" s="15" t="s">
        <v>437</v>
      </c>
      <c r="F371" s="13" t="s">
        <v>125</v>
      </c>
      <c r="G371" s="15" t="s">
        <v>438</v>
      </c>
      <c r="H371" s="35">
        <v>35</v>
      </c>
      <c r="I371" s="48"/>
      <c r="J371" s="99">
        <f t="shared" si="42"/>
        <v>0</v>
      </c>
    </row>
    <row r="372" spans="2:10" ht="30" customHeight="1" x14ac:dyDescent="0.25">
      <c r="B372" s="23">
        <v>6</v>
      </c>
      <c r="C372" s="4" t="s">
        <v>32</v>
      </c>
      <c r="D372" s="4">
        <v>3</v>
      </c>
      <c r="E372" s="7" t="s">
        <v>439</v>
      </c>
      <c r="F372" s="4" t="s">
        <v>125</v>
      </c>
      <c r="G372" s="7" t="s">
        <v>440</v>
      </c>
      <c r="H372" s="35">
        <v>10</v>
      </c>
      <c r="I372" s="48"/>
      <c r="J372" s="99">
        <f t="shared" si="42"/>
        <v>0</v>
      </c>
    </row>
    <row r="373" spans="2:10" ht="30" customHeight="1" x14ac:dyDescent="0.25">
      <c r="B373" s="22">
        <v>6</v>
      </c>
      <c r="C373" s="13" t="s">
        <v>32</v>
      </c>
      <c r="D373" s="13">
        <v>4</v>
      </c>
      <c r="E373" s="15" t="s">
        <v>441</v>
      </c>
      <c r="F373" s="13" t="s">
        <v>125</v>
      </c>
      <c r="G373" s="15" t="s">
        <v>442</v>
      </c>
      <c r="H373" s="35">
        <v>5</v>
      </c>
      <c r="I373" s="48"/>
      <c r="J373" s="99">
        <f t="shared" si="42"/>
        <v>0</v>
      </c>
    </row>
    <row r="374" spans="2:10" ht="30" customHeight="1" x14ac:dyDescent="0.25">
      <c r="B374" s="23">
        <v>6</v>
      </c>
      <c r="C374" s="4" t="s">
        <v>32</v>
      </c>
      <c r="D374" s="4">
        <v>5</v>
      </c>
      <c r="E374" s="1" t="s">
        <v>443</v>
      </c>
      <c r="F374" s="4" t="s">
        <v>125</v>
      </c>
      <c r="G374" s="7" t="s">
        <v>444</v>
      </c>
      <c r="H374" s="35">
        <v>30</v>
      </c>
      <c r="I374" s="48"/>
      <c r="J374" s="99">
        <f t="shared" si="42"/>
        <v>0</v>
      </c>
    </row>
    <row r="375" spans="2:10" ht="30" customHeight="1" x14ac:dyDescent="0.25">
      <c r="B375" s="22">
        <v>6</v>
      </c>
      <c r="C375" s="13" t="s">
        <v>32</v>
      </c>
      <c r="D375" s="13">
        <v>6</v>
      </c>
      <c r="E375" s="14" t="s">
        <v>445</v>
      </c>
      <c r="F375" s="13" t="s">
        <v>119</v>
      </c>
      <c r="G375" s="15" t="s">
        <v>446</v>
      </c>
      <c r="H375" s="35">
        <v>600</v>
      </c>
      <c r="I375" s="48"/>
      <c r="J375" s="99">
        <f t="shared" si="42"/>
        <v>0</v>
      </c>
    </row>
    <row r="376" spans="2:10" ht="30" customHeight="1" x14ac:dyDescent="0.25">
      <c r="B376" s="23">
        <v>6</v>
      </c>
      <c r="C376" s="4" t="s">
        <v>32</v>
      </c>
      <c r="D376" s="4">
        <v>7</v>
      </c>
      <c r="E376" s="1" t="s">
        <v>447</v>
      </c>
      <c r="F376" s="4" t="s">
        <v>119</v>
      </c>
      <c r="G376" s="7" t="s">
        <v>448</v>
      </c>
      <c r="H376" s="35">
        <v>600</v>
      </c>
      <c r="I376" s="48"/>
      <c r="J376" s="99">
        <f t="shared" si="42"/>
        <v>0</v>
      </c>
    </row>
    <row r="377" spans="2:10" ht="30" customHeight="1" x14ac:dyDescent="0.25">
      <c r="B377" s="22"/>
      <c r="C377" s="13"/>
      <c r="D377" s="13"/>
      <c r="E377" s="14"/>
      <c r="F377" s="13"/>
      <c r="G377" s="75" t="s">
        <v>449</v>
      </c>
      <c r="J377" s="50"/>
    </row>
    <row r="378" spans="2:10" ht="30" customHeight="1" x14ac:dyDescent="0.25">
      <c r="B378" s="22">
        <v>6</v>
      </c>
      <c r="C378" s="13" t="s">
        <v>32</v>
      </c>
      <c r="D378" s="13">
        <v>8</v>
      </c>
      <c r="E378" s="15" t="s">
        <v>450</v>
      </c>
      <c r="F378" s="13" t="s">
        <v>125</v>
      </c>
      <c r="G378" s="15" t="s">
        <v>451</v>
      </c>
      <c r="H378" s="35">
        <v>50</v>
      </c>
      <c r="I378" s="48"/>
      <c r="J378" s="99">
        <f t="shared" si="42"/>
        <v>0</v>
      </c>
    </row>
    <row r="379" spans="2:10" ht="30" customHeight="1" x14ac:dyDescent="0.25">
      <c r="B379" s="25">
        <v>6</v>
      </c>
      <c r="C379" s="26" t="s">
        <v>32</v>
      </c>
      <c r="D379" s="26">
        <v>9</v>
      </c>
      <c r="E379" s="27" t="s">
        <v>452</v>
      </c>
      <c r="F379" s="26" t="s">
        <v>119</v>
      </c>
      <c r="G379" s="28" t="s">
        <v>453</v>
      </c>
      <c r="H379" s="102">
        <v>200</v>
      </c>
      <c r="I379" s="120"/>
      <c r="J379" s="104">
        <f t="shared" si="42"/>
        <v>0</v>
      </c>
    </row>
    <row r="380" spans="2:10" ht="30" customHeight="1" x14ac:dyDescent="0.25">
      <c r="B380" s="127">
        <v>6</v>
      </c>
      <c r="C380" s="128" t="s">
        <v>34</v>
      </c>
      <c r="D380" s="129" t="s">
        <v>35</v>
      </c>
      <c r="E380" s="133"/>
      <c r="F380" s="133"/>
      <c r="G380" s="134"/>
      <c r="H380" s="167" cm="1">
        <f t="array" ref="H380">AREAS(Rates6_0502)-COUNTA(Rates6_0502)</f>
        <v>7</v>
      </c>
      <c r="I380" s="144" t="s">
        <v>72</v>
      </c>
      <c r="J380" s="144">
        <f>SUM(J381:J387)</f>
        <v>0</v>
      </c>
    </row>
    <row r="381" spans="2:10" ht="30" customHeight="1" x14ac:dyDescent="0.25">
      <c r="B381" s="106">
        <v>6</v>
      </c>
      <c r="C381" s="107" t="s">
        <v>34</v>
      </c>
      <c r="D381" s="107">
        <v>1</v>
      </c>
      <c r="E381" s="105" t="s">
        <v>454</v>
      </c>
      <c r="F381" s="107" t="s">
        <v>170</v>
      </c>
      <c r="G381" s="108" t="s">
        <v>455</v>
      </c>
      <c r="H381" s="109">
        <v>1</v>
      </c>
      <c r="I381" s="110"/>
      <c r="J381" s="111">
        <f t="shared" ref="J381:J387" si="43">H381*I381</f>
        <v>0</v>
      </c>
    </row>
    <row r="382" spans="2:10" ht="38.25" x14ac:dyDescent="0.25">
      <c r="B382" s="22">
        <v>6</v>
      </c>
      <c r="C382" s="13" t="s">
        <v>34</v>
      </c>
      <c r="D382" s="13">
        <v>2</v>
      </c>
      <c r="E382" s="14" t="s">
        <v>456</v>
      </c>
      <c r="F382" s="13" t="s">
        <v>125</v>
      </c>
      <c r="G382" s="15" t="s">
        <v>457</v>
      </c>
      <c r="H382" s="35">
        <v>500</v>
      </c>
      <c r="I382" s="48"/>
      <c r="J382" s="99">
        <f t="shared" si="43"/>
        <v>0</v>
      </c>
    </row>
    <row r="383" spans="2:10" ht="30" customHeight="1" x14ac:dyDescent="0.25">
      <c r="B383" s="23">
        <v>6</v>
      </c>
      <c r="C383" s="4" t="s">
        <v>34</v>
      </c>
      <c r="D383" s="4">
        <v>3</v>
      </c>
      <c r="E383" s="1" t="s">
        <v>458</v>
      </c>
      <c r="F383" s="4" t="s">
        <v>125</v>
      </c>
      <c r="G383" s="7" t="s">
        <v>459</v>
      </c>
      <c r="H383" s="35">
        <v>500</v>
      </c>
      <c r="I383" s="48"/>
      <c r="J383" s="99">
        <f t="shared" si="43"/>
        <v>0</v>
      </c>
    </row>
    <row r="384" spans="2:10" ht="30" customHeight="1" x14ac:dyDescent="0.25">
      <c r="B384" s="22">
        <v>6</v>
      </c>
      <c r="C384" s="13" t="s">
        <v>34</v>
      </c>
      <c r="D384" s="13">
        <v>4</v>
      </c>
      <c r="E384" s="14" t="s">
        <v>460</v>
      </c>
      <c r="F384" s="13" t="s">
        <v>125</v>
      </c>
      <c r="G384" s="15" t="s">
        <v>461</v>
      </c>
      <c r="H384" s="35">
        <v>500</v>
      </c>
      <c r="I384" s="48"/>
      <c r="J384" s="99">
        <f t="shared" si="43"/>
        <v>0</v>
      </c>
    </row>
    <row r="385" spans="2:10" ht="30" customHeight="1" x14ac:dyDescent="0.25">
      <c r="B385" s="23">
        <v>6</v>
      </c>
      <c r="C385" s="4" t="s">
        <v>34</v>
      </c>
      <c r="D385" s="4">
        <v>5</v>
      </c>
      <c r="E385" s="1" t="s">
        <v>462</v>
      </c>
      <c r="F385" s="4" t="s">
        <v>119</v>
      </c>
      <c r="G385" s="7" t="s">
        <v>463</v>
      </c>
      <c r="H385" s="35">
        <v>6000</v>
      </c>
      <c r="I385" s="48"/>
      <c r="J385" s="99">
        <f t="shared" si="43"/>
        <v>0</v>
      </c>
    </row>
    <row r="386" spans="2:10" ht="51" x14ac:dyDescent="0.25">
      <c r="B386" s="22">
        <v>6</v>
      </c>
      <c r="C386" s="13" t="s">
        <v>34</v>
      </c>
      <c r="D386" s="13">
        <v>6</v>
      </c>
      <c r="E386" s="14" t="s">
        <v>456</v>
      </c>
      <c r="F386" s="13" t="s">
        <v>125</v>
      </c>
      <c r="G386" s="15" t="s">
        <v>464</v>
      </c>
      <c r="H386" s="35">
        <v>4000</v>
      </c>
      <c r="I386" s="48"/>
      <c r="J386" s="99">
        <f t="shared" si="43"/>
        <v>0</v>
      </c>
    </row>
    <row r="387" spans="2:10" ht="30" customHeight="1" x14ac:dyDescent="0.25">
      <c r="B387" s="25">
        <v>6</v>
      </c>
      <c r="C387" s="26" t="s">
        <v>34</v>
      </c>
      <c r="D387" s="26">
        <v>7</v>
      </c>
      <c r="E387" s="27" t="s">
        <v>458</v>
      </c>
      <c r="F387" s="26" t="s">
        <v>125</v>
      </c>
      <c r="G387" s="28" t="s">
        <v>459</v>
      </c>
      <c r="H387" s="102">
        <v>4000</v>
      </c>
      <c r="I387" s="120"/>
      <c r="J387" s="104">
        <f t="shared" si="43"/>
        <v>0</v>
      </c>
    </row>
    <row r="388" spans="2:10" ht="30" customHeight="1" x14ac:dyDescent="0.25">
      <c r="B388" s="127">
        <v>6</v>
      </c>
      <c r="C388" s="128" t="s">
        <v>36</v>
      </c>
      <c r="D388" s="129" t="s">
        <v>37</v>
      </c>
      <c r="E388" s="135"/>
      <c r="F388" s="135"/>
      <c r="G388" s="136"/>
      <c r="H388" s="168" cm="1">
        <f t="array" ref="H388">AREAS(Rates6_0503)-COUNTA(Rates6_0503)</f>
        <v>10</v>
      </c>
      <c r="I388" s="144" t="s">
        <v>72</v>
      </c>
      <c r="J388" s="144">
        <f>SUM(J389:J400)</f>
        <v>0</v>
      </c>
    </row>
    <row r="389" spans="2:10" ht="30" customHeight="1" x14ac:dyDescent="0.25">
      <c r="B389" s="106">
        <v>6</v>
      </c>
      <c r="C389" s="107" t="s">
        <v>36</v>
      </c>
      <c r="D389" s="107">
        <v>1</v>
      </c>
      <c r="E389" s="105" t="s">
        <v>465</v>
      </c>
      <c r="F389" s="107" t="s">
        <v>170</v>
      </c>
      <c r="G389" s="108" t="s">
        <v>466</v>
      </c>
      <c r="H389" s="109">
        <v>1</v>
      </c>
      <c r="I389" s="110"/>
      <c r="J389" s="111">
        <f t="shared" ref="J389:J393" si="44">H389*I389</f>
        <v>0</v>
      </c>
    </row>
    <row r="390" spans="2:10" ht="30" customHeight="1" x14ac:dyDescent="0.25">
      <c r="B390" s="22">
        <v>6</v>
      </c>
      <c r="C390" s="13" t="s">
        <v>36</v>
      </c>
      <c r="D390" s="13">
        <v>2</v>
      </c>
      <c r="E390" s="14" t="s">
        <v>467</v>
      </c>
      <c r="F390" s="13" t="s">
        <v>125</v>
      </c>
      <c r="G390" s="15" t="s">
        <v>468</v>
      </c>
      <c r="H390" s="35">
        <v>1050</v>
      </c>
      <c r="I390" s="48"/>
      <c r="J390" s="99">
        <f t="shared" si="44"/>
        <v>0</v>
      </c>
    </row>
    <row r="391" spans="2:10" ht="30" customHeight="1" x14ac:dyDescent="0.25">
      <c r="B391" s="23">
        <v>6</v>
      </c>
      <c r="C391" s="4" t="s">
        <v>36</v>
      </c>
      <c r="D391" s="4">
        <v>3</v>
      </c>
      <c r="E391" s="1" t="s">
        <v>469</v>
      </c>
      <c r="F391" s="4" t="s">
        <v>125</v>
      </c>
      <c r="G391" s="7" t="s">
        <v>470</v>
      </c>
      <c r="H391" s="35">
        <v>1050</v>
      </c>
      <c r="I391" s="48"/>
      <c r="J391" s="99">
        <f t="shared" si="44"/>
        <v>0</v>
      </c>
    </row>
    <row r="392" spans="2:10" ht="30" customHeight="1" x14ac:dyDescent="0.25">
      <c r="B392" s="22">
        <v>6</v>
      </c>
      <c r="C392" s="13" t="s">
        <v>36</v>
      </c>
      <c r="D392" s="13">
        <v>4</v>
      </c>
      <c r="E392" s="14" t="s">
        <v>469</v>
      </c>
      <c r="F392" s="13" t="s">
        <v>125</v>
      </c>
      <c r="G392" s="15" t="s">
        <v>471</v>
      </c>
      <c r="H392" s="35">
        <v>1100</v>
      </c>
      <c r="I392" s="48"/>
      <c r="J392" s="99">
        <f t="shared" si="44"/>
        <v>0</v>
      </c>
    </row>
    <row r="393" spans="2:10" ht="30" customHeight="1" x14ac:dyDescent="0.25">
      <c r="B393" s="23">
        <v>6</v>
      </c>
      <c r="C393" s="4" t="s">
        <v>36</v>
      </c>
      <c r="D393" s="4">
        <v>5</v>
      </c>
      <c r="E393" s="1" t="s">
        <v>469</v>
      </c>
      <c r="F393" s="4" t="s">
        <v>125</v>
      </c>
      <c r="G393" s="7" t="s">
        <v>472</v>
      </c>
      <c r="H393" s="35">
        <v>1150</v>
      </c>
      <c r="I393" s="48"/>
      <c r="J393" s="99">
        <f t="shared" si="44"/>
        <v>0</v>
      </c>
    </row>
    <row r="394" spans="2:10" ht="30" customHeight="1" x14ac:dyDescent="0.25">
      <c r="B394" s="22"/>
      <c r="C394" s="13"/>
      <c r="D394" s="13"/>
      <c r="E394" s="14"/>
      <c r="F394" s="13"/>
      <c r="G394" s="75" t="s">
        <v>473</v>
      </c>
      <c r="J394" s="50"/>
    </row>
    <row r="395" spans="2:10" ht="30" customHeight="1" x14ac:dyDescent="0.25">
      <c r="B395" s="23">
        <v>6</v>
      </c>
      <c r="C395" s="4" t="s">
        <v>36</v>
      </c>
      <c r="D395" s="4">
        <v>6</v>
      </c>
      <c r="E395" s="1" t="s">
        <v>474</v>
      </c>
      <c r="F395" s="4" t="s">
        <v>122</v>
      </c>
      <c r="G395" s="7" t="s">
        <v>475</v>
      </c>
      <c r="H395" s="35">
        <v>50</v>
      </c>
      <c r="I395" s="48"/>
      <c r="J395" s="99">
        <f t="shared" ref="J395:J397" si="45">H395*I395</f>
        <v>0</v>
      </c>
    </row>
    <row r="396" spans="2:10" ht="30" customHeight="1" x14ac:dyDescent="0.25">
      <c r="B396" s="22">
        <v>6</v>
      </c>
      <c r="C396" s="13" t="s">
        <v>36</v>
      </c>
      <c r="D396" s="13">
        <v>7</v>
      </c>
      <c r="E396" s="14" t="s">
        <v>476</v>
      </c>
      <c r="F396" s="13" t="s">
        <v>122</v>
      </c>
      <c r="G396" s="15" t="s">
        <v>477</v>
      </c>
      <c r="H396" s="35">
        <v>50</v>
      </c>
      <c r="I396" s="48"/>
      <c r="J396" s="99">
        <f t="shared" si="45"/>
        <v>0</v>
      </c>
    </row>
    <row r="397" spans="2:10" ht="30" customHeight="1" x14ac:dyDescent="0.25">
      <c r="B397" s="23">
        <v>6</v>
      </c>
      <c r="C397" s="4" t="s">
        <v>36</v>
      </c>
      <c r="D397" s="4">
        <v>8</v>
      </c>
      <c r="E397" s="1" t="s">
        <v>478</v>
      </c>
      <c r="F397" s="4" t="s">
        <v>122</v>
      </c>
      <c r="G397" s="7" t="s">
        <v>479</v>
      </c>
      <c r="H397" s="35">
        <v>50</v>
      </c>
      <c r="I397" s="48"/>
      <c r="J397" s="99">
        <f t="shared" si="45"/>
        <v>0</v>
      </c>
    </row>
    <row r="398" spans="2:10" ht="30" customHeight="1" x14ac:dyDescent="0.25">
      <c r="B398" s="22"/>
      <c r="C398" s="13"/>
      <c r="D398" s="13"/>
      <c r="E398" s="14"/>
      <c r="F398" s="13"/>
      <c r="G398" s="75" t="s">
        <v>480</v>
      </c>
      <c r="J398" s="50"/>
    </row>
    <row r="399" spans="2:10" ht="30" customHeight="1" x14ac:dyDescent="0.25">
      <c r="B399" s="22">
        <v>6</v>
      </c>
      <c r="C399" s="13" t="s">
        <v>36</v>
      </c>
      <c r="D399" s="13">
        <v>9</v>
      </c>
      <c r="E399" s="14" t="s">
        <v>469</v>
      </c>
      <c r="F399" s="13" t="s">
        <v>125</v>
      </c>
      <c r="G399" s="15" t="s">
        <v>481</v>
      </c>
      <c r="H399" s="35">
        <v>150</v>
      </c>
      <c r="I399" s="48"/>
      <c r="J399" s="99">
        <f t="shared" ref="J399:J400" si="46">H399*I399</f>
        <v>0</v>
      </c>
    </row>
    <row r="400" spans="2:10" ht="30" customHeight="1" x14ac:dyDescent="0.25">
      <c r="B400" s="25">
        <v>6</v>
      </c>
      <c r="C400" s="26" t="s">
        <v>36</v>
      </c>
      <c r="D400" s="26">
        <v>10</v>
      </c>
      <c r="E400" s="27" t="s">
        <v>469</v>
      </c>
      <c r="F400" s="26" t="s">
        <v>125</v>
      </c>
      <c r="G400" s="28" t="s">
        <v>482</v>
      </c>
      <c r="H400" s="102">
        <v>10</v>
      </c>
      <c r="I400" s="120"/>
      <c r="J400" s="104">
        <f t="shared" si="46"/>
        <v>0</v>
      </c>
    </row>
    <row r="401" spans="2:10" ht="30" customHeight="1" x14ac:dyDescent="0.25">
      <c r="B401" s="127">
        <v>6</v>
      </c>
      <c r="C401" s="128" t="s">
        <v>38</v>
      </c>
      <c r="D401" s="129" t="s">
        <v>39</v>
      </c>
      <c r="E401" s="129"/>
      <c r="F401" s="129"/>
      <c r="G401" s="137"/>
      <c r="H401" s="169" cm="1">
        <f t="array" ref="H401">AREAS(Rates6_0504)-COUNTA(Rates6_0504)</f>
        <v>5</v>
      </c>
      <c r="I401" s="144" t="s">
        <v>72</v>
      </c>
      <c r="J401" s="144">
        <f>SUM(J402:J406)</f>
        <v>0</v>
      </c>
    </row>
    <row r="402" spans="2:10" ht="30" customHeight="1" x14ac:dyDescent="0.25">
      <c r="B402" s="106">
        <v>6</v>
      </c>
      <c r="C402" s="107" t="s">
        <v>38</v>
      </c>
      <c r="D402" s="107">
        <v>1</v>
      </c>
      <c r="E402" s="105" t="s">
        <v>483</v>
      </c>
      <c r="F402" s="107" t="s">
        <v>125</v>
      </c>
      <c r="G402" s="108" t="s">
        <v>484</v>
      </c>
      <c r="H402" s="109">
        <v>1050</v>
      </c>
      <c r="I402" s="110"/>
      <c r="J402" s="111">
        <f t="shared" ref="J402:J406" si="47">H402*I402</f>
        <v>0</v>
      </c>
    </row>
    <row r="403" spans="2:10" ht="38.25" x14ac:dyDescent="0.25">
      <c r="B403" s="22">
        <v>6</v>
      </c>
      <c r="C403" s="13" t="s">
        <v>38</v>
      </c>
      <c r="D403" s="13">
        <v>2</v>
      </c>
      <c r="E403" s="14" t="s">
        <v>417</v>
      </c>
      <c r="F403" s="13" t="s">
        <v>418</v>
      </c>
      <c r="G403" s="15" t="s">
        <v>485</v>
      </c>
      <c r="H403" s="35">
        <v>60</v>
      </c>
      <c r="I403" s="48"/>
      <c r="J403" s="99">
        <f t="shared" si="47"/>
        <v>0</v>
      </c>
    </row>
    <row r="404" spans="2:10" ht="30" customHeight="1" x14ac:dyDescent="0.25">
      <c r="B404" s="23">
        <v>6</v>
      </c>
      <c r="C404" s="4" t="s">
        <v>38</v>
      </c>
      <c r="D404" s="4">
        <v>3</v>
      </c>
      <c r="E404" s="1" t="s">
        <v>486</v>
      </c>
      <c r="F404" s="4" t="s">
        <v>125</v>
      </c>
      <c r="G404" s="7" t="s">
        <v>487</v>
      </c>
      <c r="H404" s="35">
        <v>1050</v>
      </c>
      <c r="I404" s="48"/>
      <c r="J404" s="99">
        <f t="shared" si="47"/>
        <v>0</v>
      </c>
    </row>
    <row r="405" spans="2:10" ht="30" customHeight="1" x14ac:dyDescent="0.25">
      <c r="B405" s="22">
        <v>6</v>
      </c>
      <c r="C405" s="13" t="s">
        <v>38</v>
      </c>
      <c r="D405" s="13">
        <v>4</v>
      </c>
      <c r="E405" s="14" t="s">
        <v>488</v>
      </c>
      <c r="F405" s="13" t="s">
        <v>130</v>
      </c>
      <c r="G405" s="15" t="s">
        <v>489</v>
      </c>
      <c r="H405" s="35">
        <v>50</v>
      </c>
      <c r="I405" s="48"/>
      <c r="J405" s="99">
        <f t="shared" si="47"/>
        <v>0</v>
      </c>
    </row>
    <row r="406" spans="2:10" ht="30" customHeight="1" x14ac:dyDescent="0.25">
      <c r="B406" s="25">
        <v>6</v>
      </c>
      <c r="C406" s="26" t="s">
        <v>38</v>
      </c>
      <c r="D406" s="26">
        <v>5</v>
      </c>
      <c r="E406" s="27" t="s">
        <v>490</v>
      </c>
      <c r="F406" s="26" t="s">
        <v>119</v>
      </c>
      <c r="G406" s="28" t="s">
        <v>491</v>
      </c>
      <c r="H406" s="102">
        <v>70</v>
      </c>
      <c r="I406" s="120"/>
      <c r="J406" s="104">
        <f t="shared" si="47"/>
        <v>0</v>
      </c>
    </row>
    <row r="407" spans="2:10" ht="30" customHeight="1" x14ac:dyDescent="0.25">
      <c r="B407" s="127">
        <v>6</v>
      </c>
      <c r="C407" s="128" t="s">
        <v>40</v>
      </c>
      <c r="D407" s="129" t="s">
        <v>41</v>
      </c>
      <c r="E407" s="129"/>
      <c r="F407" s="129"/>
      <c r="G407" s="137"/>
      <c r="H407" s="169" cm="1">
        <f t="array" ref="H407">AREAS(Rates6_0601)-COUNTA(Rates6_0601)</f>
        <v>8</v>
      </c>
      <c r="I407" s="144" t="s">
        <v>72</v>
      </c>
      <c r="J407" s="144">
        <f>SUM(J408:J415)</f>
        <v>0</v>
      </c>
    </row>
    <row r="408" spans="2:10" ht="51" x14ac:dyDescent="0.25">
      <c r="B408" s="106">
        <v>6</v>
      </c>
      <c r="C408" s="107" t="s">
        <v>40</v>
      </c>
      <c r="D408" s="107">
        <v>1</v>
      </c>
      <c r="E408" s="105" t="s">
        <v>492</v>
      </c>
      <c r="F408" s="107" t="s">
        <v>119</v>
      </c>
      <c r="G408" s="108" t="s">
        <v>493</v>
      </c>
      <c r="H408" s="109">
        <v>500</v>
      </c>
      <c r="I408" s="110"/>
      <c r="J408" s="111">
        <f t="shared" ref="J408:J415" si="48">H408*I408</f>
        <v>0</v>
      </c>
    </row>
    <row r="409" spans="2:10" ht="30" customHeight="1" x14ac:dyDescent="0.25">
      <c r="B409" s="22">
        <v>6</v>
      </c>
      <c r="C409" s="13" t="s">
        <v>40</v>
      </c>
      <c r="D409" s="13">
        <v>2</v>
      </c>
      <c r="E409" s="14" t="s">
        <v>494</v>
      </c>
      <c r="F409" s="13" t="s">
        <v>119</v>
      </c>
      <c r="G409" s="15" t="s">
        <v>495</v>
      </c>
      <c r="H409" s="35">
        <v>500</v>
      </c>
      <c r="I409" s="48"/>
      <c r="J409" s="99">
        <f t="shared" si="48"/>
        <v>0</v>
      </c>
    </row>
    <row r="410" spans="2:10" ht="30" customHeight="1" x14ac:dyDescent="0.25">
      <c r="B410" s="23">
        <v>6</v>
      </c>
      <c r="C410" s="4" t="s">
        <v>40</v>
      </c>
      <c r="D410" s="4">
        <v>3</v>
      </c>
      <c r="E410" s="1" t="s">
        <v>496</v>
      </c>
      <c r="F410" s="4" t="s">
        <v>119</v>
      </c>
      <c r="G410" s="7" t="s">
        <v>497</v>
      </c>
      <c r="H410" s="35">
        <v>500</v>
      </c>
      <c r="I410" s="48"/>
      <c r="J410" s="99">
        <f t="shared" si="48"/>
        <v>0</v>
      </c>
    </row>
    <row r="411" spans="2:10" ht="30" customHeight="1" x14ac:dyDescent="0.25">
      <c r="B411" s="22">
        <v>6</v>
      </c>
      <c r="C411" s="13" t="s">
        <v>40</v>
      </c>
      <c r="D411" s="13">
        <v>4</v>
      </c>
      <c r="E411" s="14" t="s">
        <v>498</v>
      </c>
      <c r="F411" s="13" t="s">
        <v>122</v>
      </c>
      <c r="G411" s="15" t="s">
        <v>499</v>
      </c>
      <c r="H411" s="35">
        <v>200</v>
      </c>
      <c r="I411" s="48"/>
      <c r="J411" s="99">
        <f t="shared" si="48"/>
        <v>0</v>
      </c>
    </row>
    <row r="412" spans="2:10" ht="30" customHeight="1" x14ac:dyDescent="0.25">
      <c r="B412" s="22">
        <v>6</v>
      </c>
      <c r="C412" s="13" t="s">
        <v>40</v>
      </c>
      <c r="D412" s="13">
        <v>5</v>
      </c>
      <c r="E412" s="14" t="s">
        <v>500</v>
      </c>
      <c r="F412" s="13" t="s">
        <v>170</v>
      </c>
      <c r="G412" s="15" t="s">
        <v>501</v>
      </c>
      <c r="H412" s="35">
        <v>300</v>
      </c>
      <c r="I412" s="48"/>
      <c r="J412" s="99">
        <f t="shared" si="48"/>
        <v>0</v>
      </c>
    </row>
    <row r="413" spans="2:10" ht="30" customHeight="1" x14ac:dyDescent="0.25">
      <c r="B413" s="24">
        <v>6</v>
      </c>
      <c r="C413" s="12" t="s">
        <v>40</v>
      </c>
      <c r="D413" s="12">
        <v>6</v>
      </c>
      <c r="E413" s="11" t="s">
        <v>502</v>
      </c>
      <c r="F413" s="12" t="s">
        <v>119</v>
      </c>
      <c r="G413" s="10" t="s">
        <v>503</v>
      </c>
      <c r="H413" s="35">
        <v>500</v>
      </c>
      <c r="I413" s="48"/>
      <c r="J413" s="99">
        <f t="shared" si="48"/>
        <v>0</v>
      </c>
    </row>
    <row r="414" spans="2:10" ht="30" customHeight="1" x14ac:dyDescent="0.25">
      <c r="B414" s="22">
        <v>6</v>
      </c>
      <c r="C414" s="13" t="s">
        <v>40</v>
      </c>
      <c r="D414" s="13">
        <v>7</v>
      </c>
      <c r="E414" s="14" t="s">
        <v>504</v>
      </c>
      <c r="F414" s="13" t="s">
        <v>170</v>
      </c>
      <c r="G414" s="15" t="s">
        <v>505</v>
      </c>
      <c r="H414" s="35">
        <v>10</v>
      </c>
      <c r="I414" s="48"/>
      <c r="J414" s="99">
        <f t="shared" si="48"/>
        <v>0</v>
      </c>
    </row>
    <row r="415" spans="2:10" ht="30" customHeight="1" x14ac:dyDescent="0.25">
      <c r="B415" s="25">
        <v>6</v>
      </c>
      <c r="C415" s="26" t="s">
        <v>40</v>
      </c>
      <c r="D415" s="26">
        <v>8</v>
      </c>
      <c r="E415" s="27"/>
      <c r="F415" s="26" t="s">
        <v>119</v>
      </c>
      <c r="G415" s="28" t="s">
        <v>506</v>
      </c>
      <c r="H415" s="102">
        <v>300</v>
      </c>
      <c r="I415" s="120"/>
      <c r="J415" s="104">
        <f t="shared" si="48"/>
        <v>0</v>
      </c>
    </row>
    <row r="416" spans="2:10" ht="30" customHeight="1" x14ac:dyDescent="0.25">
      <c r="B416" s="138">
        <v>6</v>
      </c>
      <c r="C416" s="139" t="s">
        <v>42</v>
      </c>
      <c r="D416" s="140" t="s">
        <v>43</v>
      </c>
      <c r="E416" s="140"/>
      <c r="F416" s="140"/>
      <c r="G416" s="141"/>
      <c r="H416" s="169" cm="1">
        <f t="array" ref="H416">AREAS(Rates6_0901)-COUNTA(Rates6_0901)</f>
        <v>14</v>
      </c>
      <c r="I416" s="144" t="s">
        <v>72</v>
      </c>
      <c r="J416" s="144">
        <f>SUM(J417:J435)</f>
        <v>0</v>
      </c>
    </row>
    <row r="417" spans="2:10" s="3" customFormat="1" ht="22.15" customHeight="1" x14ac:dyDescent="0.25">
      <c r="B417" s="20"/>
      <c r="C417" s="21"/>
      <c r="D417" s="21"/>
      <c r="E417" s="21"/>
      <c r="F417" s="21"/>
      <c r="G417" s="86" t="s">
        <v>507</v>
      </c>
      <c r="H417" s="41"/>
      <c r="I417" s="54"/>
      <c r="J417" s="55"/>
    </row>
    <row r="418" spans="2:10" ht="30" customHeight="1" x14ac:dyDescent="0.25">
      <c r="B418" s="22">
        <v>6</v>
      </c>
      <c r="C418" s="13" t="s">
        <v>42</v>
      </c>
      <c r="D418" s="13">
        <v>1</v>
      </c>
      <c r="E418" s="15" t="s">
        <v>508</v>
      </c>
      <c r="F418" s="13" t="s">
        <v>96</v>
      </c>
      <c r="G418" s="15" t="s">
        <v>509</v>
      </c>
      <c r="H418" s="35">
        <v>1</v>
      </c>
      <c r="I418" s="48"/>
      <c r="J418" s="99">
        <f t="shared" ref="J418:J422" si="49">H418*I418</f>
        <v>0</v>
      </c>
    </row>
    <row r="419" spans="2:10" ht="30" customHeight="1" x14ac:dyDescent="0.25">
      <c r="B419" s="23">
        <v>6</v>
      </c>
      <c r="C419" s="4" t="s">
        <v>42</v>
      </c>
      <c r="D419" s="4">
        <v>2</v>
      </c>
      <c r="E419" s="7" t="s">
        <v>508</v>
      </c>
      <c r="F419" s="4" t="s">
        <v>96</v>
      </c>
      <c r="G419" s="7" t="s">
        <v>510</v>
      </c>
      <c r="H419" s="35">
        <v>1</v>
      </c>
      <c r="I419" s="48"/>
      <c r="J419" s="99">
        <f t="shared" si="49"/>
        <v>0</v>
      </c>
    </row>
    <row r="420" spans="2:10" ht="22.15" customHeight="1" x14ac:dyDescent="0.25">
      <c r="B420" s="22"/>
      <c r="C420" s="13"/>
      <c r="D420" s="13"/>
      <c r="E420" s="14"/>
      <c r="F420" s="13"/>
      <c r="G420" s="75" t="s">
        <v>511</v>
      </c>
      <c r="J420" s="50">
        <f t="shared" si="49"/>
        <v>0</v>
      </c>
    </row>
    <row r="421" spans="2:10" ht="30" customHeight="1" x14ac:dyDescent="0.25">
      <c r="B421" s="23">
        <v>6</v>
      </c>
      <c r="C421" s="4" t="s">
        <v>42</v>
      </c>
      <c r="D421" s="4">
        <v>3</v>
      </c>
      <c r="E421" s="7" t="s">
        <v>512</v>
      </c>
      <c r="F421" s="4" t="s">
        <v>119</v>
      </c>
      <c r="G421" s="7" t="s">
        <v>513</v>
      </c>
      <c r="H421" s="35">
        <v>5000</v>
      </c>
      <c r="I421" s="48"/>
      <c r="J421" s="99">
        <f t="shared" si="49"/>
        <v>0</v>
      </c>
    </row>
    <row r="422" spans="2:10" ht="30" customHeight="1" x14ac:dyDescent="0.25">
      <c r="B422" s="22">
        <v>6</v>
      </c>
      <c r="C422" s="13" t="s">
        <v>42</v>
      </c>
      <c r="D422" s="13">
        <v>4</v>
      </c>
      <c r="E422" s="15" t="s">
        <v>514</v>
      </c>
      <c r="F422" s="13" t="s">
        <v>119</v>
      </c>
      <c r="G422" s="15" t="s">
        <v>515</v>
      </c>
      <c r="H422" s="35">
        <v>2000</v>
      </c>
      <c r="I422" s="48"/>
      <c r="J422" s="99">
        <f t="shared" si="49"/>
        <v>0</v>
      </c>
    </row>
    <row r="423" spans="2:10" ht="22.15" customHeight="1" x14ac:dyDescent="0.25">
      <c r="B423" s="23"/>
      <c r="F423" s="4"/>
      <c r="G423" s="91" t="s">
        <v>516</v>
      </c>
      <c r="J423" s="50"/>
    </row>
    <row r="424" spans="2:10" ht="38.25" x14ac:dyDescent="0.25">
      <c r="B424" s="22">
        <v>6</v>
      </c>
      <c r="C424" s="13" t="s">
        <v>42</v>
      </c>
      <c r="D424" s="13">
        <v>5</v>
      </c>
      <c r="E424" s="15" t="s">
        <v>517</v>
      </c>
      <c r="F424" s="13" t="s">
        <v>119</v>
      </c>
      <c r="G424" s="15" t="s">
        <v>518</v>
      </c>
      <c r="H424" s="35">
        <v>3000</v>
      </c>
      <c r="I424" s="48"/>
      <c r="J424" s="99">
        <f t="shared" ref="J424:J428" si="50">H424*I424</f>
        <v>0</v>
      </c>
    </row>
    <row r="425" spans="2:10" ht="38.25" x14ac:dyDescent="0.25">
      <c r="B425" s="23">
        <v>6</v>
      </c>
      <c r="C425" s="4" t="s">
        <v>42</v>
      </c>
      <c r="D425" s="4">
        <v>6</v>
      </c>
      <c r="E425" s="7" t="s">
        <v>517</v>
      </c>
      <c r="F425" s="4" t="s">
        <v>119</v>
      </c>
      <c r="G425" s="7" t="s">
        <v>519</v>
      </c>
      <c r="H425" s="35">
        <v>1000</v>
      </c>
      <c r="I425" s="48"/>
      <c r="J425" s="99">
        <f t="shared" si="50"/>
        <v>0</v>
      </c>
    </row>
    <row r="426" spans="2:10" ht="38.25" x14ac:dyDescent="0.25">
      <c r="B426" s="22">
        <v>6</v>
      </c>
      <c r="C426" s="13" t="s">
        <v>42</v>
      </c>
      <c r="D426" s="13">
        <v>7</v>
      </c>
      <c r="E426" s="15" t="s">
        <v>517</v>
      </c>
      <c r="F426" s="13" t="s">
        <v>119</v>
      </c>
      <c r="G426" s="15" t="s">
        <v>520</v>
      </c>
      <c r="H426" s="35">
        <v>3000</v>
      </c>
      <c r="I426" s="48"/>
      <c r="J426" s="99">
        <f t="shared" si="50"/>
        <v>0</v>
      </c>
    </row>
    <row r="427" spans="2:10" ht="38.25" x14ac:dyDescent="0.25">
      <c r="B427" s="23">
        <v>6</v>
      </c>
      <c r="C427" s="4" t="s">
        <v>42</v>
      </c>
      <c r="D427" s="4">
        <v>8</v>
      </c>
      <c r="E427" s="7" t="s">
        <v>517</v>
      </c>
      <c r="F427" s="4" t="s">
        <v>119</v>
      </c>
      <c r="G427" s="7" t="s">
        <v>521</v>
      </c>
      <c r="H427" s="35">
        <v>1000</v>
      </c>
      <c r="I427" s="48"/>
      <c r="J427" s="99">
        <f t="shared" si="50"/>
        <v>0</v>
      </c>
    </row>
    <row r="428" spans="2:10" ht="30" customHeight="1" x14ac:dyDescent="0.25">
      <c r="B428" s="22">
        <v>6</v>
      </c>
      <c r="C428" s="13" t="s">
        <v>42</v>
      </c>
      <c r="D428" s="13">
        <v>9</v>
      </c>
      <c r="E428" s="14" t="s">
        <v>522</v>
      </c>
      <c r="F428" s="13" t="s">
        <v>119</v>
      </c>
      <c r="G428" s="15" t="s">
        <v>523</v>
      </c>
      <c r="H428" s="35">
        <v>500</v>
      </c>
      <c r="I428" s="48"/>
      <c r="J428" s="99">
        <f t="shared" si="50"/>
        <v>0</v>
      </c>
    </row>
    <row r="429" spans="2:10" ht="22.15" customHeight="1" x14ac:dyDescent="0.25">
      <c r="B429" s="23"/>
      <c r="F429" s="4"/>
      <c r="G429" s="91" t="s">
        <v>524</v>
      </c>
      <c r="J429" s="50"/>
    </row>
    <row r="430" spans="2:10" ht="27" customHeight="1" x14ac:dyDescent="0.25">
      <c r="B430" s="22">
        <v>6</v>
      </c>
      <c r="C430" s="13" t="s">
        <v>42</v>
      </c>
      <c r="D430" s="13">
        <v>10</v>
      </c>
      <c r="E430" s="14" t="s">
        <v>525</v>
      </c>
      <c r="F430" s="13" t="s">
        <v>170</v>
      </c>
      <c r="G430" s="15" t="s">
        <v>526</v>
      </c>
      <c r="H430" s="35">
        <v>20</v>
      </c>
      <c r="I430" s="48"/>
      <c r="J430" s="99">
        <f t="shared" ref="J430:J433" si="51">H430*I430</f>
        <v>0</v>
      </c>
    </row>
    <row r="431" spans="2:10" ht="27" customHeight="1" x14ac:dyDescent="0.25">
      <c r="B431" s="23">
        <v>6</v>
      </c>
      <c r="C431" s="4" t="s">
        <v>42</v>
      </c>
      <c r="D431" s="4">
        <v>11</v>
      </c>
      <c r="E431" s="1" t="s">
        <v>527</v>
      </c>
      <c r="F431" s="4" t="s">
        <v>170</v>
      </c>
      <c r="G431" s="7" t="s">
        <v>528</v>
      </c>
      <c r="H431" s="35">
        <v>10</v>
      </c>
      <c r="I431" s="48"/>
      <c r="J431" s="99">
        <f t="shared" si="51"/>
        <v>0</v>
      </c>
    </row>
    <row r="432" spans="2:10" ht="27" customHeight="1" x14ac:dyDescent="0.25">
      <c r="B432" s="22">
        <v>6</v>
      </c>
      <c r="C432" s="13" t="s">
        <v>42</v>
      </c>
      <c r="D432" s="13">
        <v>12</v>
      </c>
      <c r="E432" s="14" t="s">
        <v>529</v>
      </c>
      <c r="F432" s="13" t="s">
        <v>119</v>
      </c>
      <c r="G432" s="15" t="s">
        <v>530</v>
      </c>
      <c r="H432" s="35">
        <v>5000</v>
      </c>
      <c r="I432" s="48"/>
      <c r="J432" s="99">
        <f t="shared" si="51"/>
        <v>0</v>
      </c>
    </row>
    <row r="433" spans="2:10" ht="30" customHeight="1" x14ac:dyDescent="0.25">
      <c r="B433" s="23">
        <v>6</v>
      </c>
      <c r="C433" s="4" t="s">
        <v>42</v>
      </c>
      <c r="D433" s="4">
        <v>13</v>
      </c>
      <c r="E433" s="1" t="s">
        <v>531</v>
      </c>
      <c r="F433" s="4" t="s">
        <v>119</v>
      </c>
      <c r="G433" s="7" t="s">
        <v>532</v>
      </c>
      <c r="H433" s="35">
        <v>2000</v>
      </c>
      <c r="I433" s="48"/>
      <c r="J433" s="99">
        <f t="shared" si="51"/>
        <v>0</v>
      </c>
    </row>
    <row r="434" spans="2:10" ht="22.15" customHeight="1" x14ac:dyDescent="0.25">
      <c r="B434" s="22"/>
      <c r="C434" s="13"/>
      <c r="D434" s="13"/>
      <c r="E434" s="14"/>
      <c r="F434" s="13"/>
      <c r="G434" s="75" t="s">
        <v>480</v>
      </c>
      <c r="J434" s="50"/>
    </row>
    <row r="435" spans="2:10" ht="38.25" x14ac:dyDescent="0.25">
      <c r="B435" s="25">
        <v>6</v>
      </c>
      <c r="C435" s="26" t="s">
        <v>42</v>
      </c>
      <c r="D435" s="26">
        <v>14</v>
      </c>
      <c r="E435" s="28" t="s">
        <v>533</v>
      </c>
      <c r="F435" s="26" t="s">
        <v>119</v>
      </c>
      <c r="G435" s="28" t="s">
        <v>534</v>
      </c>
      <c r="H435" s="102">
        <v>1500</v>
      </c>
      <c r="I435" s="120"/>
      <c r="J435" s="104">
        <f t="shared" ref="J435" si="52">H435*I435</f>
        <v>0</v>
      </c>
    </row>
    <row r="436" spans="2:10" ht="30" customHeight="1" x14ac:dyDescent="0.25">
      <c r="B436" s="112">
        <v>7</v>
      </c>
      <c r="C436" s="119" t="s">
        <v>44</v>
      </c>
      <c r="D436" s="121"/>
      <c r="E436" s="125"/>
      <c r="F436" s="125"/>
      <c r="G436" s="126"/>
      <c r="H436" s="77"/>
      <c r="I436" s="145" t="s">
        <v>71</v>
      </c>
      <c r="J436" s="145">
        <f>J437+J447+J454+J465+J479+J487+J497</f>
        <v>250000</v>
      </c>
    </row>
    <row r="437" spans="2:10" ht="30" customHeight="1" x14ac:dyDescent="0.25">
      <c r="B437" s="80">
        <v>7</v>
      </c>
      <c r="C437" s="81" t="s">
        <v>45</v>
      </c>
      <c r="D437" s="82" t="s">
        <v>46</v>
      </c>
      <c r="E437" s="82"/>
      <c r="F437" s="82"/>
      <c r="G437" s="85"/>
      <c r="H437" s="170" cm="1">
        <f t="array" ref="H437">AREAS(Rates7_1104)-COUNTA(Rates7_1104)</f>
        <v>9</v>
      </c>
      <c r="I437" s="144" t="s">
        <v>72</v>
      </c>
      <c r="J437" s="144">
        <f>SUM(J438:J446)</f>
        <v>0</v>
      </c>
    </row>
    <row r="438" spans="2:10" ht="38.25" x14ac:dyDescent="0.25">
      <c r="B438" s="106">
        <v>7</v>
      </c>
      <c r="C438" s="107" t="s">
        <v>45</v>
      </c>
      <c r="D438" s="107">
        <v>1</v>
      </c>
      <c r="E438" s="108" t="s">
        <v>535</v>
      </c>
      <c r="F438" s="107" t="s">
        <v>122</v>
      </c>
      <c r="G438" s="108" t="s">
        <v>536</v>
      </c>
      <c r="H438" s="109">
        <v>200</v>
      </c>
      <c r="I438" s="110"/>
      <c r="J438" s="111">
        <f t="shared" ref="J438:J446" si="53">H438*I438</f>
        <v>0</v>
      </c>
    </row>
    <row r="439" spans="2:10" ht="30" customHeight="1" x14ac:dyDescent="0.25">
      <c r="B439" s="22">
        <v>7</v>
      </c>
      <c r="C439" s="13" t="s">
        <v>45</v>
      </c>
      <c r="D439" s="13">
        <v>2</v>
      </c>
      <c r="E439" s="15" t="s">
        <v>535</v>
      </c>
      <c r="F439" s="13" t="s">
        <v>170</v>
      </c>
      <c r="G439" s="15" t="s">
        <v>537</v>
      </c>
      <c r="H439" s="35">
        <v>15</v>
      </c>
      <c r="I439" s="48"/>
      <c r="J439" s="99">
        <f t="shared" si="53"/>
        <v>0</v>
      </c>
    </row>
    <row r="440" spans="2:10" ht="30" customHeight="1" x14ac:dyDescent="0.25">
      <c r="B440" s="23">
        <v>7</v>
      </c>
      <c r="C440" s="4" t="s">
        <v>45</v>
      </c>
      <c r="D440" s="4">
        <v>3</v>
      </c>
      <c r="E440" s="7" t="s">
        <v>538</v>
      </c>
      <c r="F440" s="4" t="s">
        <v>170</v>
      </c>
      <c r="G440" s="7" t="s">
        <v>539</v>
      </c>
      <c r="H440" s="35">
        <v>5</v>
      </c>
      <c r="I440" s="48"/>
      <c r="J440" s="99">
        <f t="shared" si="53"/>
        <v>0</v>
      </c>
    </row>
    <row r="441" spans="2:10" ht="30" customHeight="1" x14ac:dyDescent="0.25">
      <c r="B441" s="22">
        <v>7</v>
      </c>
      <c r="C441" s="13" t="s">
        <v>45</v>
      </c>
      <c r="D441" s="13">
        <v>4</v>
      </c>
      <c r="E441" s="15" t="s">
        <v>540</v>
      </c>
      <c r="F441" s="13" t="s">
        <v>170</v>
      </c>
      <c r="G441" s="15" t="s">
        <v>541</v>
      </c>
      <c r="H441" s="35">
        <v>200</v>
      </c>
      <c r="I441" s="48"/>
      <c r="J441" s="99">
        <f t="shared" si="53"/>
        <v>0</v>
      </c>
    </row>
    <row r="442" spans="2:10" ht="30" customHeight="1" x14ac:dyDescent="0.25">
      <c r="B442" s="23">
        <v>7</v>
      </c>
      <c r="C442" s="4" t="s">
        <v>45</v>
      </c>
      <c r="D442" s="4">
        <v>5</v>
      </c>
      <c r="E442" s="7" t="s">
        <v>542</v>
      </c>
      <c r="F442" s="4" t="s">
        <v>170</v>
      </c>
      <c r="G442" s="7" t="s">
        <v>543</v>
      </c>
      <c r="H442" s="35">
        <v>15</v>
      </c>
      <c r="I442" s="48"/>
      <c r="J442" s="99">
        <f t="shared" si="53"/>
        <v>0</v>
      </c>
    </row>
    <row r="443" spans="2:10" ht="30" customHeight="1" x14ac:dyDescent="0.25">
      <c r="B443" s="22">
        <v>7</v>
      </c>
      <c r="C443" s="13" t="s">
        <v>45</v>
      </c>
      <c r="D443" s="13">
        <v>6</v>
      </c>
      <c r="E443" s="15" t="s">
        <v>544</v>
      </c>
      <c r="F443" s="13" t="s">
        <v>170</v>
      </c>
      <c r="G443" s="15" t="s">
        <v>545</v>
      </c>
      <c r="H443" s="35">
        <v>30</v>
      </c>
      <c r="I443" s="48"/>
      <c r="J443" s="99">
        <f t="shared" si="53"/>
        <v>0</v>
      </c>
    </row>
    <row r="444" spans="2:10" ht="30" customHeight="1" x14ac:dyDescent="0.25">
      <c r="B444" s="23">
        <v>7</v>
      </c>
      <c r="C444" s="4" t="s">
        <v>45</v>
      </c>
      <c r="D444" s="4">
        <v>7</v>
      </c>
      <c r="E444" s="7" t="s">
        <v>546</v>
      </c>
      <c r="F444" s="4" t="s">
        <v>122</v>
      </c>
      <c r="G444" s="7" t="s">
        <v>547</v>
      </c>
      <c r="H444" s="35">
        <v>5</v>
      </c>
      <c r="I444" s="48"/>
      <c r="J444" s="99">
        <f t="shared" si="53"/>
        <v>0</v>
      </c>
    </row>
    <row r="445" spans="2:10" ht="30" customHeight="1" x14ac:dyDescent="0.25">
      <c r="B445" s="22">
        <v>7</v>
      </c>
      <c r="C445" s="13" t="s">
        <v>45</v>
      </c>
      <c r="D445" s="13">
        <v>8</v>
      </c>
      <c r="E445" s="14" t="s">
        <v>548</v>
      </c>
      <c r="F445" s="13" t="s">
        <v>122</v>
      </c>
      <c r="G445" s="15" t="s">
        <v>549</v>
      </c>
      <c r="H445" s="35">
        <v>10</v>
      </c>
      <c r="I445" s="48"/>
      <c r="J445" s="99">
        <f t="shared" si="53"/>
        <v>0</v>
      </c>
    </row>
    <row r="446" spans="2:10" ht="30" customHeight="1" x14ac:dyDescent="0.25">
      <c r="B446" s="25">
        <v>7</v>
      </c>
      <c r="C446" s="26" t="s">
        <v>45</v>
      </c>
      <c r="D446" s="26">
        <v>9</v>
      </c>
      <c r="E446" s="28" t="s">
        <v>550</v>
      </c>
      <c r="F446" s="26" t="s">
        <v>122</v>
      </c>
      <c r="G446" s="28" t="s">
        <v>551</v>
      </c>
      <c r="H446" s="102">
        <v>10</v>
      </c>
      <c r="I446" s="120"/>
      <c r="J446" s="104">
        <f t="shared" si="53"/>
        <v>0</v>
      </c>
    </row>
    <row r="447" spans="2:10" ht="30" customHeight="1" x14ac:dyDescent="0.25">
      <c r="B447" s="127">
        <v>7</v>
      </c>
      <c r="C447" s="128" t="s">
        <v>47</v>
      </c>
      <c r="D447" s="129" t="s">
        <v>48</v>
      </c>
      <c r="E447" s="129"/>
      <c r="F447" s="129"/>
      <c r="G447" s="137"/>
      <c r="H447" s="169" cm="1">
        <f t="array" ref="H447">AREAS(Rates7_1105)-COUNTA(Rates7_1105)</f>
        <v>5</v>
      </c>
      <c r="I447" s="144" t="s">
        <v>72</v>
      </c>
      <c r="J447" s="144">
        <f>SUM(J448:J453)</f>
        <v>0</v>
      </c>
    </row>
    <row r="448" spans="2:10" s="3" customFormat="1" ht="30" customHeight="1" x14ac:dyDescent="0.25">
      <c r="B448" s="20"/>
      <c r="C448" s="21"/>
      <c r="D448" s="21"/>
      <c r="E448" s="21"/>
      <c r="F448" s="21"/>
      <c r="G448" s="86" t="s">
        <v>552</v>
      </c>
      <c r="H448" s="41"/>
      <c r="I448" s="54"/>
      <c r="J448" s="55"/>
    </row>
    <row r="449" spans="2:10" ht="30" customHeight="1" x14ac:dyDescent="0.25">
      <c r="B449" s="22">
        <v>7</v>
      </c>
      <c r="C449" s="13" t="s">
        <v>47</v>
      </c>
      <c r="D449" s="13">
        <v>1</v>
      </c>
      <c r="E449" s="14" t="s">
        <v>553</v>
      </c>
      <c r="F449" s="13" t="s">
        <v>119</v>
      </c>
      <c r="G449" s="15" t="s">
        <v>554</v>
      </c>
      <c r="H449" s="35">
        <v>20</v>
      </c>
      <c r="I449" s="48"/>
      <c r="J449" s="99">
        <f t="shared" ref="J449:J453" si="54">H449*I449</f>
        <v>0</v>
      </c>
    </row>
    <row r="450" spans="2:10" ht="30" customHeight="1" x14ac:dyDescent="0.25">
      <c r="B450" s="23">
        <v>7</v>
      </c>
      <c r="C450" s="4" t="s">
        <v>47</v>
      </c>
      <c r="D450" s="4">
        <v>2</v>
      </c>
      <c r="E450" s="1" t="s">
        <v>555</v>
      </c>
      <c r="F450" s="4" t="s">
        <v>170</v>
      </c>
      <c r="G450" s="7" t="s">
        <v>556</v>
      </c>
      <c r="H450" s="35">
        <v>10</v>
      </c>
      <c r="I450" s="48"/>
      <c r="J450" s="99">
        <f t="shared" si="54"/>
        <v>0</v>
      </c>
    </row>
    <row r="451" spans="2:10" ht="30" customHeight="1" x14ac:dyDescent="0.25">
      <c r="B451" s="22">
        <v>7</v>
      </c>
      <c r="C451" s="13" t="s">
        <v>47</v>
      </c>
      <c r="D451" s="13">
        <v>3</v>
      </c>
      <c r="E451" s="14" t="s">
        <v>555</v>
      </c>
      <c r="F451" s="13" t="s">
        <v>170</v>
      </c>
      <c r="G451" s="15" t="s">
        <v>557</v>
      </c>
      <c r="H451" s="35">
        <v>5</v>
      </c>
      <c r="I451" s="48"/>
      <c r="J451" s="99">
        <f t="shared" si="54"/>
        <v>0</v>
      </c>
    </row>
    <row r="452" spans="2:10" ht="30" customHeight="1" x14ac:dyDescent="0.25">
      <c r="B452" s="22">
        <v>7</v>
      </c>
      <c r="C452" s="13" t="s">
        <v>47</v>
      </c>
      <c r="D452" s="13">
        <v>4</v>
      </c>
      <c r="E452" s="14" t="s">
        <v>558</v>
      </c>
      <c r="F452" s="13" t="s">
        <v>122</v>
      </c>
      <c r="G452" s="15" t="s">
        <v>559</v>
      </c>
      <c r="H452" s="35">
        <v>20</v>
      </c>
      <c r="I452" s="48"/>
      <c r="J452" s="99">
        <f t="shared" si="54"/>
        <v>0</v>
      </c>
    </row>
    <row r="453" spans="2:10" ht="30" customHeight="1" x14ac:dyDescent="0.25">
      <c r="B453" s="25">
        <v>7</v>
      </c>
      <c r="C453" s="26" t="s">
        <v>47</v>
      </c>
      <c r="D453" s="26">
        <v>5</v>
      </c>
      <c r="E453" s="27" t="s">
        <v>560</v>
      </c>
      <c r="F453" s="26" t="s">
        <v>122</v>
      </c>
      <c r="G453" s="28" t="s">
        <v>561</v>
      </c>
      <c r="H453" s="102">
        <v>20</v>
      </c>
      <c r="I453" s="120"/>
      <c r="J453" s="104">
        <f t="shared" si="54"/>
        <v>0</v>
      </c>
    </row>
    <row r="454" spans="2:10" ht="30" customHeight="1" x14ac:dyDescent="0.25">
      <c r="B454" s="127">
        <v>7</v>
      </c>
      <c r="C454" s="128" t="s">
        <v>49</v>
      </c>
      <c r="D454" s="129" t="s">
        <v>50</v>
      </c>
      <c r="E454" s="129"/>
      <c r="F454" s="129"/>
      <c r="G454" s="137"/>
      <c r="H454" s="169" cm="1">
        <f t="array" ref="H454">AREAS(Rates7_1106)-COUNTA(Rates7_1106)</f>
        <v>10</v>
      </c>
      <c r="I454" s="144" t="s">
        <v>72</v>
      </c>
      <c r="J454" s="144">
        <f>SUM(J455:J464)</f>
        <v>0</v>
      </c>
    </row>
    <row r="455" spans="2:10" ht="93.6" customHeight="1" x14ac:dyDescent="0.25">
      <c r="B455" s="106">
        <v>7</v>
      </c>
      <c r="C455" s="107" t="s">
        <v>49</v>
      </c>
      <c r="D455" s="107">
        <v>1</v>
      </c>
      <c r="E455" s="105" t="s">
        <v>562</v>
      </c>
      <c r="F455" s="107" t="s">
        <v>119</v>
      </c>
      <c r="G455" s="108" t="s">
        <v>563</v>
      </c>
      <c r="H455" s="109">
        <v>5</v>
      </c>
      <c r="I455" s="110"/>
      <c r="J455" s="111">
        <f t="shared" ref="J455:J464" si="55">H455*I455</f>
        <v>0</v>
      </c>
    </row>
    <row r="456" spans="2:10" ht="30" customHeight="1" x14ac:dyDescent="0.25">
      <c r="B456" s="22">
        <v>7</v>
      </c>
      <c r="C456" s="13" t="s">
        <v>49</v>
      </c>
      <c r="D456" s="13">
        <v>2</v>
      </c>
      <c r="E456" s="14" t="s">
        <v>564</v>
      </c>
      <c r="F456" s="13" t="s">
        <v>119</v>
      </c>
      <c r="G456" s="15" t="s">
        <v>565</v>
      </c>
      <c r="H456" s="35">
        <v>5</v>
      </c>
      <c r="I456" s="48"/>
      <c r="J456" s="99">
        <f t="shared" si="55"/>
        <v>0</v>
      </c>
    </row>
    <row r="457" spans="2:10" ht="30" customHeight="1" x14ac:dyDescent="0.25">
      <c r="B457" s="23">
        <v>7</v>
      </c>
      <c r="C457" s="4" t="s">
        <v>49</v>
      </c>
      <c r="D457" s="4">
        <v>3</v>
      </c>
      <c r="E457" s="1" t="s">
        <v>566</v>
      </c>
      <c r="F457" s="4" t="s">
        <v>122</v>
      </c>
      <c r="G457" s="7" t="s">
        <v>567</v>
      </c>
      <c r="H457" s="35">
        <v>5</v>
      </c>
      <c r="I457" s="48"/>
      <c r="J457" s="99">
        <f t="shared" si="55"/>
        <v>0</v>
      </c>
    </row>
    <row r="458" spans="2:10" ht="38.25" x14ac:dyDescent="0.25">
      <c r="B458" s="22">
        <v>7</v>
      </c>
      <c r="C458" s="13" t="s">
        <v>49</v>
      </c>
      <c r="D458" s="13">
        <v>4</v>
      </c>
      <c r="E458" s="14" t="s">
        <v>568</v>
      </c>
      <c r="F458" s="13" t="s">
        <v>125</v>
      </c>
      <c r="G458" s="15" t="s">
        <v>569</v>
      </c>
      <c r="H458" s="35">
        <v>2</v>
      </c>
      <c r="I458" s="48"/>
      <c r="J458" s="99">
        <f t="shared" si="55"/>
        <v>0</v>
      </c>
    </row>
    <row r="459" spans="2:10" ht="30" customHeight="1" x14ac:dyDescent="0.25">
      <c r="B459" s="23">
        <v>7</v>
      </c>
      <c r="C459" s="4" t="s">
        <v>49</v>
      </c>
      <c r="D459" s="4">
        <v>5</v>
      </c>
      <c r="E459" s="1" t="s">
        <v>570</v>
      </c>
      <c r="F459" s="4" t="s">
        <v>125</v>
      </c>
      <c r="G459" s="7" t="s">
        <v>571</v>
      </c>
      <c r="H459" s="35">
        <v>1</v>
      </c>
      <c r="I459" s="48"/>
      <c r="J459" s="99">
        <f t="shared" si="55"/>
        <v>0</v>
      </c>
    </row>
    <row r="460" spans="2:10" ht="30" customHeight="1" x14ac:dyDescent="0.25">
      <c r="B460" s="22">
        <v>7</v>
      </c>
      <c r="C460" s="13" t="s">
        <v>49</v>
      </c>
      <c r="D460" s="13">
        <v>6</v>
      </c>
      <c r="E460" s="14" t="s">
        <v>341</v>
      </c>
      <c r="F460" s="13" t="s">
        <v>125</v>
      </c>
      <c r="G460" s="15" t="s">
        <v>572</v>
      </c>
      <c r="H460" s="35">
        <v>1</v>
      </c>
      <c r="I460" s="48"/>
      <c r="J460" s="99">
        <f t="shared" si="55"/>
        <v>0</v>
      </c>
    </row>
    <row r="461" spans="2:10" ht="30" customHeight="1" x14ac:dyDescent="0.25">
      <c r="B461" s="23">
        <v>7</v>
      </c>
      <c r="C461" s="4" t="s">
        <v>49</v>
      </c>
      <c r="D461" s="4">
        <v>7</v>
      </c>
      <c r="E461" s="1" t="s">
        <v>573</v>
      </c>
      <c r="F461" s="4" t="s">
        <v>119</v>
      </c>
      <c r="G461" s="7" t="s">
        <v>574</v>
      </c>
      <c r="H461" s="35">
        <v>5</v>
      </c>
      <c r="I461" s="48"/>
      <c r="J461" s="99">
        <f t="shared" si="55"/>
        <v>0</v>
      </c>
    </row>
    <row r="462" spans="2:10" ht="30" customHeight="1" x14ac:dyDescent="0.25">
      <c r="B462" s="22">
        <v>7</v>
      </c>
      <c r="C462" s="13" t="s">
        <v>49</v>
      </c>
      <c r="D462" s="13">
        <v>8</v>
      </c>
      <c r="E462" s="14" t="s">
        <v>575</v>
      </c>
      <c r="F462" s="13" t="s">
        <v>119</v>
      </c>
      <c r="G462" s="15" t="s">
        <v>565</v>
      </c>
      <c r="H462" s="35">
        <v>5</v>
      </c>
      <c r="I462" s="48"/>
      <c r="J462" s="99">
        <f t="shared" si="55"/>
        <v>0</v>
      </c>
    </row>
    <row r="463" spans="2:10" ht="30" customHeight="1" x14ac:dyDescent="0.25">
      <c r="B463" s="22">
        <v>7</v>
      </c>
      <c r="C463" s="13" t="s">
        <v>49</v>
      </c>
      <c r="D463" s="13">
        <v>9</v>
      </c>
      <c r="E463" s="14" t="s">
        <v>576</v>
      </c>
      <c r="F463" s="13" t="s">
        <v>119</v>
      </c>
      <c r="G463" s="15" t="s">
        <v>577</v>
      </c>
      <c r="H463" s="35">
        <v>5</v>
      </c>
      <c r="I463" s="48"/>
      <c r="J463" s="99">
        <f t="shared" si="55"/>
        <v>0</v>
      </c>
    </row>
    <row r="464" spans="2:10" ht="30" customHeight="1" x14ac:dyDescent="0.25">
      <c r="B464" s="25">
        <v>7</v>
      </c>
      <c r="C464" s="26" t="s">
        <v>49</v>
      </c>
      <c r="D464" s="26">
        <v>10</v>
      </c>
      <c r="E464" s="27" t="s">
        <v>578</v>
      </c>
      <c r="F464" s="26" t="s">
        <v>119</v>
      </c>
      <c r="G464" s="28" t="s">
        <v>579</v>
      </c>
      <c r="H464" s="102">
        <v>5</v>
      </c>
      <c r="I464" s="120"/>
      <c r="J464" s="104">
        <f t="shared" si="55"/>
        <v>0</v>
      </c>
    </row>
    <row r="465" spans="2:10" ht="30" customHeight="1" x14ac:dyDescent="0.25">
      <c r="B465" s="127">
        <v>7</v>
      </c>
      <c r="C465" s="128" t="s">
        <v>51</v>
      </c>
      <c r="D465" s="129" t="s">
        <v>52</v>
      </c>
      <c r="E465" s="129"/>
      <c r="F465" s="129"/>
      <c r="G465" s="137"/>
      <c r="H465" s="169" cm="1">
        <f t="array" ref="H465">AREAS(Rates7_1107)-COUNTA(Rates7_1107)</f>
        <v>9</v>
      </c>
      <c r="I465" s="144" t="s">
        <v>72</v>
      </c>
      <c r="J465" s="144">
        <f>SUM(J466:J478)</f>
        <v>0</v>
      </c>
    </row>
    <row r="466" spans="2:10" s="3" customFormat="1" ht="30" customHeight="1" x14ac:dyDescent="0.25">
      <c r="B466" s="20"/>
      <c r="C466" s="21"/>
      <c r="D466" s="21"/>
      <c r="E466" s="21"/>
      <c r="F466" s="21"/>
      <c r="G466" s="86" t="s">
        <v>580</v>
      </c>
      <c r="H466" s="41"/>
      <c r="I466" s="54"/>
      <c r="J466" s="55"/>
    </row>
    <row r="467" spans="2:10" ht="30" customHeight="1" x14ac:dyDescent="0.25">
      <c r="B467" s="22">
        <v>7</v>
      </c>
      <c r="C467" s="13" t="s">
        <v>51</v>
      </c>
      <c r="D467" s="13">
        <v>1</v>
      </c>
      <c r="E467" s="14" t="s">
        <v>581</v>
      </c>
      <c r="F467" s="13" t="s">
        <v>119</v>
      </c>
      <c r="G467" s="15" t="s">
        <v>582</v>
      </c>
      <c r="H467" s="35">
        <v>5</v>
      </c>
      <c r="I467" s="48"/>
      <c r="J467" s="99">
        <f t="shared" ref="J467" si="56">H467*I467</f>
        <v>0</v>
      </c>
    </row>
    <row r="468" spans="2:10" ht="30" customHeight="1" x14ac:dyDescent="0.25">
      <c r="B468" s="23"/>
      <c r="F468" s="4"/>
      <c r="G468" s="91" t="s">
        <v>583</v>
      </c>
      <c r="J468" s="50"/>
    </row>
    <row r="469" spans="2:10" ht="30" customHeight="1" x14ac:dyDescent="0.25">
      <c r="B469" s="22">
        <v>7</v>
      </c>
      <c r="C469" s="13" t="s">
        <v>51</v>
      </c>
      <c r="D469" s="13">
        <v>2</v>
      </c>
      <c r="E469" s="14" t="s">
        <v>584</v>
      </c>
      <c r="F469" s="13" t="s">
        <v>119</v>
      </c>
      <c r="G469" s="15" t="s">
        <v>585</v>
      </c>
      <c r="H469" s="35">
        <v>50</v>
      </c>
      <c r="I469" s="48"/>
      <c r="J469" s="99">
        <f t="shared" ref="J469" si="57">H469*I469</f>
        <v>0</v>
      </c>
    </row>
    <row r="470" spans="2:10" ht="30" customHeight="1" x14ac:dyDescent="0.25">
      <c r="B470" s="23"/>
      <c r="F470" s="4"/>
      <c r="G470" s="91" t="s">
        <v>586</v>
      </c>
      <c r="J470" s="50"/>
    </row>
    <row r="471" spans="2:10" ht="30" customHeight="1" x14ac:dyDescent="0.25">
      <c r="B471" s="22">
        <v>7</v>
      </c>
      <c r="C471" s="13" t="s">
        <v>51</v>
      </c>
      <c r="D471" s="13">
        <v>3</v>
      </c>
      <c r="E471" s="14" t="s">
        <v>587</v>
      </c>
      <c r="F471" s="13" t="s">
        <v>122</v>
      </c>
      <c r="G471" s="15" t="s">
        <v>588</v>
      </c>
      <c r="H471" s="35">
        <v>2000</v>
      </c>
      <c r="I471" s="48"/>
      <c r="J471" s="99">
        <f t="shared" ref="J471:J472" si="58">H471*I471</f>
        <v>0</v>
      </c>
    </row>
    <row r="472" spans="2:10" ht="30" customHeight="1" x14ac:dyDescent="0.25">
      <c r="B472" s="23">
        <v>7</v>
      </c>
      <c r="C472" s="4" t="s">
        <v>51</v>
      </c>
      <c r="D472" s="4">
        <v>4</v>
      </c>
      <c r="E472" s="1" t="s">
        <v>587</v>
      </c>
      <c r="F472" s="4" t="s">
        <v>122</v>
      </c>
      <c r="G472" s="7" t="s">
        <v>589</v>
      </c>
      <c r="H472" s="35">
        <v>250</v>
      </c>
      <c r="I472" s="48"/>
      <c r="J472" s="99">
        <f t="shared" si="58"/>
        <v>0</v>
      </c>
    </row>
    <row r="473" spans="2:10" ht="30" customHeight="1" x14ac:dyDescent="0.25">
      <c r="B473" s="22"/>
      <c r="C473" s="13"/>
      <c r="D473" s="13"/>
      <c r="E473" s="14"/>
      <c r="F473" s="13"/>
      <c r="G473" s="75" t="s">
        <v>590</v>
      </c>
      <c r="J473" s="50"/>
    </row>
    <row r="474" spans="2:10" ht="30" customHeight="1" x14ac:dyDescent="0.25">
      <c r="B474" s="23">
        <v>7</v>
      </c>
      <c r="C474" s="4" t="s">
        <v>51</v>
      </c>
      <c r="D474" s="4">
        <v>5</v>
      </c>
      <c r="E474" s="1" t="s">
        <v>591</v>
      </c>
      <c r="F474" s="4" t="s">
        <v>170</v>
      </c>
      <c r="G474" s="7" t="s">
        <v>592</v>
      </c>
      <c r="H474" s="35">
        <v>20</v>
      </c>
      <c r="I474" s="48"/>
      <c r="J474" s="99">
        <f t="shared" ref="J474:J478" si="59">H474*I474</f>
        <v>0</v>
      </c>
    </row>
    <row r="475" spans="2:10" ht="38.25" x14ac:dyDescent="0.25">
      <c r="B475" s="22">
        <v>7</v>
      </c>
      <c r="C475" s="13" t="s">
        <v>51</v>
      </c>
      <c r="D475" s="13">
        <v>6</v>
      </c>
      <c r="E475" s="14" t="s">
        <v>591</v>
      </c>
      <c r="F475" s="13" t="s">
        <v>170</v>
      </c>
      <c r="G475" s="15" t="s">
        <v>593</v>
      </c>
      <c r="H475" s="35">
        <v>10</v>
      </c>
      <c r="I475" s="48"/>
      <c r="J475" s="99">
        <f t="shared" si="59"/>
        <v>0</v>
      </c>
    </row>
    <row r="476" spans="2:10" ht="38.25" x14ac:dyDescent="0.25">
      <c r="B476" s="23">
        <v>7</v>
      </c>
      <c r="C476" s="4" t="s">
        <v>51</v>
      </c>
      <c r="D476" s="4">
        <v>7</v>
      </c>
      <c r="E476" s="1" t="s">
        <v>591</v>
      </c>
      <c r="F476" s="4" t="s">
        <v>170</v>
      </c>
      <c r="G476" s="7" t="s">
        <v>594</v>
      </c>
      <c r="H476" s="35">
        <v>10</v>
      </c>
      <c r="I476" s="48"/>
      <c r="J476" s="99">
        <f t="shared" si="59"/>
        <v>0</v>
      </c>
    </row>
    <row r="477" spans="2:10" ht="30" customHeight="1" x14ac:dyDescent="0.25">
      <c r="B477" s="22">
        <v>7</v>
      </c>
      <c r="C477" s="13" t="s">
        <v>51</v>
      </c>
      <c r="D477" s="13">
        <v>8</v>
      </c>
      <c r="E477" s="14" t="s">
        <v>595</v>
      </c>
      <c r="F477" s="13" t="s">
        <v>170</v>
      </c>
      <c r="G477" s="15" t="s">
        <v>596</v>
      </c>
      <c r="H477" s="35">
        <v>200</v>
      </c>
      <c r="I477" s="48"/>
      <c r="J477" s="99">
        <f t="shared" si="59"/>
        <v>0</v>
      </c>
    </row>
    <row r="478" spans="2:10" ht="30" customHeight="1" x14ac:dyDescent="0.25">
      <c r="B478" s="25">
        <v>7</v>
      </c>
      <c r="C478" s="26" t="s">
        <v>51</v>
      </c>
      <c r="D478" s="26">
        <v>9</v>
      </c>
      <c r="E478" s="27" t="s">
        <v>597</v>
      </c>
      <c r="F478" s="26" t="s">
        <v>122</v>
      </c>
      <c r="G478" s="28" t="s">
        <v>598</v>
      </c>
      <c r="H478" s="102">
        <v>100</v>
      </c>
      <c r="I478" s="120"/>
      <c r="J478" s="104">
        <f t="shared" si="59"/>
        <v>0</v>
      </c>
    </row>
    <row r="479" spans="2:10" ht="30" customHeight="1" x14ac:dyDescent="0.25">
      <c r="B479" s="127">
        <v>7</v>
      </c>
      <c r="C479" s="128" t="s">
        <v>53</v>
      </c>
      <c r="D479" s="129" t="s">
        <v>54</v>
      </c>
      <c r="E479" s="129"/>
      <c r="F479" s="129"/>
      <c r="G479" s="137"/>
      <c r="H479" s="169" cm="1">
        <f t="array" ref="H479">AREAS(Rates7_1108)-COUNTA(Rates7_1108)</f>
        <v>7</v>
      </c>
      <c r="I479" s="144" t="s">
        <v>72</v>
      </c>
      <c r="J479" s="144">
        <f>SUM(J480:J486)</f>
        <v>0</v>
      </c>
    </row>
    <row r="480" spans="2:10" ht="30" customHeight="1" x14ac:dyDescent="0.25">
      <c r="B480" s="106">
        <v>7</v>
      </c>
      <c r="C480" s="107" t="s">
        <v>53</v>
      </c>
      <c r="D480" s="107">
        <v>1</v>
      </c>
      <c r="E480" s="105" t="s">
        <v>599</v>
      </c>
      <c r="F480" s="107" t="s">
        <v>119</v>
      </c>
      <c r="G480" s="108" t="s">
        <v>600</v>
      </c>
      <c r="H480" s="109">
        <v>200</v>
      </c>
      <c r="I480" s="110"/>
      <c r="J480" s="111">
        <f t="shared" ref="J480:J486" si="60">H480*I480</f>
        <v>0</v>
      </c>
    </row>
    <row r="481" spans="2:10" ht="30" customHeight="1" x14ac:dyDescent="0.25">
      <c r="B481" s="22">
        <v>7</v>
      </c>
      <c r="C481" s="13" t="s">
        <v>53</v>
      </c>
      <c r="D481" s="13">
        <v>2</v>
      </c>
      <c r="E481" s="14" t="s">
        <v>601</v>
      </c>
      <c r="F481" s="13" t="s">
        <v>125</v>
      </c>
      <c r="G481" s="15" t="s">
        <v>602</v>
      </c>
      <c r="H481" s="35">
        <v>5</v>
      </c>
      <c r="I481" s="48"/>
      <c r="J481" s="99">
        <f t="shared" si="60"/>
        <v>0</v>
      </c>
    </row>
    <row r="482" spans="2:10" ht="30" customHeight="1" x14ac:dyDescent="0.25">
      <c r="B482" s="23">
        <v>7</v>
      </c>
      <c r="C482" s="4" t="s">
        <v>53</v>
      </c>
      <c r="D482" s="4">
        <v>3</v>
      </c>
      <c r="E482" s="1" t="s">
        <v>603</v>
      </c>
      <c r="F482" s="4" t="s">
        <v>125</v>
      </c>
      <c r="G482" s="7" t="s">
        <v>604</v>
      </c>
      <c r="H482" s="35">
        <v>5</v>
      </c>
      <c r="I482" s="48"/>
      <c r="J482" s="99">
        <f t="shared" si="60"/>
        <v>0</v>
      </c>
    </row>
    <row r="483" spans="2:10" ht="30" customHeight="1" x14ac:dyDescent="0.25">
      <c r="B483" s="22">
        <v>7</v>
      </c>
      <c r="C483" s="13" t="s">
        <v>53</v>
      </c>
      <c r="D483" s="13">
        <v>4</v>
      </c>
      <c r="E483" s="14" t="s">
        <v>605</v>
      </c>
      <c r="F483" s="13" t="s">
        <v>119</v>
      </c>
      <c r="G483" s="15" t="s">
        <v>606</v>
      </c>
      <c r="H483" s="35">
        <v>200</v>
      </c>
      <c r="I483" s="48"/>
      <c r="J483" s="99">
        <f t="shared" si="60"/>
        <v>0</v>
      </c>
    </row>
    <row r="484" spans="2:10" ht="30" customHeight="1" x14ac:dyDescent="0.25">
      <c r="B484" s="23">
        <v>7</v>
      </c>
      <c r="C484" s="4" t="s">
        <v>53</v>
      </c>
      <c r="D484" s="4">
        <v>5</v>
      </c>
      <c r="E484" s="1" t="s">
        <v>607</v>
      </c>
      <c r="F484" s="4" t="s">
        <v>130</v>
      </c>
      <c r="G484" s="7" t="s">
        <v>608</v>
      </c>
      <c r="H484" s="35">
        <v>2</v>
      </c>
      <c r="I484" s="48"/>
      <c r="J484" s="99">
        <f t="shared" si="60"/>
        <v>0</v>
      </c>
    </row>
    <row r="485" spans="2:10" ht="30" customHeight="1" x14ac:dyDescent="0.25">
      <c r="B485" s="22">
        <v>7</v>
      </c>
      <c r="C485" s="13" t="s">
        <v>53</v>
      </c>
      <c r="D485" s="13">
        <v>6</v>
      </c>
      <c r="E485" s="14" t="s">
        <v>609</v>
      </c>
      <c r="F485" s="13" t="s">
        <v>119</v>
      </c>
      <c r="G485" s="15" t="s">
        <v>610</v>
      </c>
      <c r="H485" s="35">
        <v>200</v>
      </c>
      <c r="I485" s="48"/>
      <c r="J485" s="99">
        <f t="shared" si="60"/>
        <v>0</v>
      </c>
    </row>
    <row r="486" spans="2:10" ht="30" customHeight="1" x14ac:dyDescent="0.25">
      <c r="B486" s="25">
        <v>7</v>
      </c>
      <c r="C486" s="26" t="s">
        <v>53</v>
      </c>
      <c r="D486" s="26">
        <v>7</v>
      </c>
      <c r="E486" s="27" t="s">
        <v>611</v>
      </c>
      <c r="F486" s="26" t="s">
        <v>263</v>
      </c>
      <c r="G486" s="28" t="s">
        <v>612</v>
      </c>
      <c r="H486" s="102">
        <v>1</v>
      </c>
      <c r="I486" s="120"/>
      <c r="J486" s="104">
        <f t="shared" si="60"/>
        <v>0</v>
      </c>
    </row>
    <row r="487" spans="2:10" ht="30" customHeight="1" x14ac:dyDescent="0.25">
      <c r="B487" s="127">
        <v>7</v>
      </c>
      <c r="C487" s="128" t="s">
        <v>55</v>
      </c>
      <c r="D487" s="129" t="s">
        <v>56</v>
      </c>
      <c r="E487" s="129"/>
      <c r="F487" s="129"/>
      <c r="G487" s="137"/>
      <c r="H487" s="169" cm="1">
        <f t="array" ref="H487">AREAS(Rates7_1109)-COUNTA(Rates7_1109)</f>
        <v>7</v>
      </c>
      <c r="I487" s="144" t="s">
        <v>72</v>
      </c>
      <c r="J487" s="144">
        <f>SUM(J488:J496)</f>
        <v>250000</v>
      </c>
    </row>
    <row r="488" spans="2:10" ht="30" customHeight="1" x14ac:dyDescent="0.25">
      <c r="B488" s="106">
        <v>7</v>
      </c>
      <c r="C488" s="107" t="s">
        <v>55</v>
      </c>
      <c r="D488" s="107">
        <v>1</v>
      </c>
      <c r="E488" s="105" t="s">
        <v>613</v>
      </c>
      <c r="F488" s="107" t="s">
        <v>122</v>
      </c>
      <c r="G488" s="108" t="s">
        <v>614</v>
      </c>
      <c r="H488" s="109">
        <v>50</v>
      </c>
      <c r="I488" s="110"/>
      <c r="J488" s="142">
        <f t="shared" ref="J488:J496" si="61">H488*I488</f>
        <v>0</v>
      </c>
    </row>
    <row r="489" spans="2:10" ht="30" customHeight="1" x14ac:dyDescent="0.25">
      <c r="B489" s="22">
        <v>7</v>
      </c>
      <c r="C489" s="13" t="s">
        <v>55</v>
      </c>
      <c r="D489" s="13">
        <v>2</v>
      </c>
      <c r="E489" s="14" t="s">
        <v>613</v>
      </c>
      <c r="F489" s="13" t="s">
        <v>122</v>
      </c>
      <c r="G489" s="15" t="s">
        <v>615</v>
      </c>
      <c r="H489" s="35">
        <v>50</v>
      </c>
      <c r="I489" s="48"/>
      <c r="J489" s="44">
        <f t="shared" si="61"/>
        <v>0</v>
      </c>
    </row>
    <row r="490" spans="2:10" ht="30" customHeight="1" x14ac:dyDescent="0.25">
      <c r="B490" s="23">
        <v>7</v>
      </c>
      <c r="C490" s="4" t="s">
        <v>55</v>
      </c>
      <c r="D490" s="4">
        <v>3</v>
      </c>
      <c r="F490" s="4" t="s">
        <v>75</v>
      </c>
      <c r="G490" s="7" t="s">
        <v>616</v>
      </c>
      <c r="H490" s="35">
        <v>200000</v>
      </c>
      <c r="I490" s="56">
        <v>1</v>
      </c>
      <c r="J490" s="44">
        <f t="shared" si="61"/>
        <v>200000</v>
      </c>
    </row>
    <row r="491" spans="2:10" ht="30" customHeight="1" x14ac:dyDescent="0.25">
      <c r="B491" s="22">
        <v>7</v>
      </c>
      <c r="C491" s="13" t="s">
        <v>55</v>
      </c>
      <c r="D491" s="13">
        <v>4</v>
      </c>
      <c r="E491" s="14"/>
      <c r="F491" s="13" t="s">
        <v>77</v>
      </c>
      <c r="G491" s="15" t="s">
        <v>617</v>
      </c>
      <c r="H491" s="35">
        <v>200000</v>
      </c>
      <c r="I491" s="34"/>
      <c r="J491" s="44">
        <f>H491*I491/100</f>
        <v>0</v>
      </c>
    </row>
    <row r="492" spans="2:10" ht="30" customHeight="1" x14ac:dyDescent="0.25">
      <c r="B492" s="23">
        <v>7</v>
      </c>
      <c r="C492" s="4" t="s">
        <v>55</v>
      </c>
      <c r="D492" s="4">
        <v>5</v>
      </c>
      <c r="E492" s="1" t="s">
        <v>618</v>
      </c>
      <c r="F492" s="4" t="s">
        <v>75</v>
      </c>
      <c r="G492" s="7" t="s">
        <v>619</v>
      </c>
      <c r="H492" s="35">
        <v>50000</v>
      </c>
      <c r="I492" s="56">
        <v>1</v>
      </c>
      <c r="J492" s="44">
        <f t="shared" si="61"/>
        <v>50000</v>
      </c>
    </row>
    <row r="493" spans="2:10" ht="30" customHeight="1" x14ac:dyDescent="0.25">
      <c r="B493" s="22">
        <v>7</v>
      </c>
      <c r="C493" s="13" t="s">
        <v>55</v>
      </c>
      <c r="D493" s="13">
        <v>6</v>
      </c>
      <c r="E493" s="14" t="s">
        <v>618</v>
      </c>
      <c r="F493" s="13" t="s">
        <v>77</v>
      </c>
      <c r="G493" s="15" t="s">
        <v>620</v>
      </c>
      <c r="H493" s="35">
        <v>50000</v>
      </c>
      <c r="I493" s="34"/>
      <c r="J493" s="44">
        <f>H493*I493/100</f>
        <v>0</v>
      </c>
    </row>
    <row r="494" spans="2:10" ht="30" customHeight="1" x14ac:dyDescent="0.25">
      <c r="B494" s="23">
        <v>7</v>
      </c>
      <c r="C494" s="4" t="s">
        <v>55</v>
      </c>
      <c r="D494" s="4">
        <v>7</v>
      </c>
      <c r="F494" s="4" t="s">
        <v>170</v>
      </c>
      <c r="G494" s="7" t="s">
        <v>621</v>
      </c>
      <c r="H494" s="35">
        <v>50</v>
      </c>
      <c r="I494" s="48"/>
      <c r="J494" s="44">
        <f t="shared" si="61"/>
        <v>0</v>
      </c>
    </row>
    <row r="495" spans="2:10" ht="30" customHeight="1" x14ac:dyDescent="0.25">
      <c r="B495" s="22">
        <v>7</v>
      </c>
      <c r="C495" s="13" t="s">
        <v>55</v>
      </c>
      <c r="D495" s="13">
        <v>8</v>
      </c>
      <c r="E495" s="14"/>
      <c r="F495" s="13" t="s">
        <v>170</v>
      </c>
      <c r="G495" s="15" t="s">
        <v>622</v>
      </c>
      <c r="H495" s="35">
        <v>600</v>
      </c>
      <c r="I495" s="48"/>
      <c r="J495" s="44">
        <f t="shared" si="61"/>
        <v>0</v>
      </c>
    </row>
    <row r="496" spans="2:10" ht="30" customHeight="1" x14ac:dyDescent="0.25">
      <c r="B496" s="25">
        <v>7</v>
      </c>
      <c r="C496" s="26" t="s">
        <v>55</v>
      </c>
      <c r="D496" s="26">
        <v>9</v>
      </c>
      <c r="E496" s="27"/>
      <c r="F496" s="26" t="s">
        <v>122</v>
      </c>
      <c r="G496" s="28" t="s">
        <v>623</v>
      </c>
      <c r="H496" s="102">
        <v>50</v>
      </c>
      <c r="I496" s="120"/>
      <c r="J496" s="53">
        <f t="shared" si="61"/>
        <v>0</v>
      </c>
    </row>
    <row r="497" spans="2:10" ht="30" customHeight="1" x14ac:dyDescent="0.25">
      <c r="B497" s="127">
        <v>7</v>
      </c>
      <c r="C497" s="128" t="s">
        <v>57</v>
      </c>
      <c r="D497" s="129" t="s">
        <v>58</v>
      </c>
      <c r="E497" s="129"/>
      <c r="F497" s="129"/>
      <c r="G497" s="137"/>
      <c r="H497" s="169" cm="1">
        <f t="array" ref="H497">AREAS(Rates7_1206)-COUNTA(Rates7_1206)</f>
        <v>16</v>
      </c>
      <c r="I497" s="144" t="s">
        <v>72</v>
      </c>
      <c r="J497" s="144">
        <f>SUM(J498:J515)</f>
        <v>0</v>
      </c>
    </row>
    <row r="498" spans="2:10" s="3" customFormat="1" ht="30" customHeight="1" x14ac:dyDescent="0.25">
      <c r="B498" s="20"/>
      <c r="C498" s="21"/>
      <c r="D498" s="21"/>
      <c r="E498" s="21"/>
      <c r="F498" s="21"/>
      <c r="G498" s="86" t="s">
        <v>624</v>
      </c>
      <c r="H498" s="41"/>
      <c r="I498" s="54"/>
      <c r="J498" s="55"/>
    </row>
    <row r="499" spans="2:10" ht="51" x14ac:dyDescent="0.25">
      <c r="B499" s="22">
        <v>7</v>
      </c>
      <c r="C499" s="13" t="s">
        <v>57</v>
      </c>
      <c r="D499" s="13">
        <v>1</v>
      </c>
      <c r="E499" s="14" t="s">
        <v>625</v>
      </c>
      <c r="F499" s="13" t="s">
        <v>125</v>
      </c>
      <c r="G499" s="15" t="s">
        <v>626</v>
      </c>
      <c r="H499" s="35">
        <v>15</v>
      </c>
      <c r="I499" s="48"/>
      <c r="J499" s="99">
        <f t="shared" ref="J499:J506" si="62">H499*I499</f>
        <v>0</v>
      </c>
    </row>
    <row r="500" spans="2:10" ht="30" customHeight="1" x14ac:dyDescent="0.25">
      <c r="B500" s="23">
        <v>7</v>
      </c>
      <c r="C500" s="4" t="s">
        <v>57</v>
      </c>
      <c r="D500" s="4">
        <v>2</v>
      </c>
      <c r="E500" s="1" t="s">
        <v>627</v>
      </c>
      <c r="F500" s="4" t="s">
        <v>119</v>
      </c>
      <c r="G500" s="7" t="s">
        <v>628</v>
      </c>
      <c r="H500" s="35">
        <v>50</v>
      </c>
      <c r="I500" s="48"/>
      <c r="J500" s="99">
        <f t="shared" si="62"/>
        <v>0</v>
      </c>
    </row>
    <row r="501" spans="2:10" ht="30" customHeight="1" x14ac:dyDescent="0.25">
      <c r="B501" s="22">
        <v>7</v>
      </c>
      <c r="C501" s="13" t="s">
        <v>57</v>
      </c>
      <c r="D501" s="13">
        <v>3</v>
      </c>
      <c r="E501" s="14" t="s">
        <v>629</v>
      </c>
      <c r="F501" s="13" t="s">
        <v>125</v>
      </c>
      <c r="G501" s="15" t="s">
        <v>630</v>
      </c>
      <c r="H501" s="35">
        <v>15</v>
      </c>
      <c r="I501" s="48"/>
      <c r="J501" s="99">
        <f t="shared" si="62"/>
        <v>0</v>
      </c>
    </row>
    <row r="502" spans="2:10" ht="30" customHeight="1" x14ac:dyDescent="0.25">
      <c r="B502" s="23">
        <v>7</v>
      </c>
      <c r="C502" s="4" t="s">
        <v>57</v>
      </c>
      <c r="D502" s="4">
        <v>4</v>
      </c>
      <c r="E502" s="1" t="s">
        <v>631</v>
      </c>
      <c r="F502" s="4" t="s">
        <v>418</v>
      </c>
      <c r="G502" s="7" t="s">
        <v>632</v>
      </c>
      <c r="H502" s="35">
        <v>3</v>
      </c>
      <c r="I502" s="48"/>
      <c r="J502" s="99">
        <f t="shared" si="62"/>
        <v>0</v>
      </c>
    </row>
    <row r="503" spans="2:10" ht="30" customHeight="1" x14ac:dyDescent="0.25">
      <c r="B503" s="22">
        <v>7</v>
      </c>
      <c r="C503" s="13" t="s">
        <v>57</v>
      </c>
      <c r="D503" s="13">
        <v>5</v>
      </c>
      <c r="E503" s="14" t="s">
        <v>633</v>
      </c>
      <c r="F503" s="13" t="s">
        <v>125</v>
      </c>
      <c r="G503" s="15" t="s">
        <v>634</v>
      </c>
      <c r="H503" s="35">
        <v>5</v>
      </c>
      <c r="I503" s="48"/>
      <c r="J503" s="99">
        <f t="shared" si="62"/>
        <v>0</v>
      </c>
    </row>
    <row r="504" spans="2:10" ht="30" customHeight="1" x14ac:dyDescent="0.25">
      <c r="B504" s="23">
        <v>7</v>
      </c>
      <c r="C504" s="4" t="s">
        <v>57</v>
      </c>
      <c r="D504" s="4">
        <v>6</v>
      </c>
      <c r="E504" s="1" t="s">
        <v>633</v>
      </c>
      <c r="F504" s="4" t="s">
        <v>125</v>
      </c>
      <c r="G504" s="7" t="s">
        <v>635</v>
      </c>
      <c r="H504" s="35">
        <v>100</v>
      </c>
      <c r="I504" s="48"/>
      <c r="J504" s="99">
        <f t="shared" si="62"/>
        <v>0</v>
      </c>
    </row>
    <row r="505" spans="2:10" ht="30" customHeight="1" x14ac:dyDescent="0.25">
      <c r="B505" s="22">
        <v>7</v>
      </c>
      <c r="C505" s="13" t="s">
        <v>57</v>
      </c>
      <c r="D505" s="13">
        <v>7</v>
      </c>
      <c r="E505" s="14" t="s">
        <v>636</v>
      </c>
      <c r="F505" s="13" t="s">
        <v>119</v>
      </c>
      <c r="G505" s="15" t="s">
        <v>637</v>
      </c>
      <c r="H505" s="35">
        <v>300</v>
      </c>
      <c r="I505" s="48"/>
      <c r="J505" s="99">
        <f t="shared" si="62"/>
        <v>0</v>
      </c>
    </row>
    <row r="506" spans="2:10" ht="30" customHeight="1" x14ac:dyDescent="0.25">
      <c r="B506" s="23">
        <v>7</v>
      </c>
      <c r="C506" s="4" t="s">
        <v>57</v>
      </c>
      <c r="D506" s="4">
        <v>8</v>
      </c>
      <c r="E506" s="1" t="s">
        <v>638</v>
      </c>
      <c r="F506" s="4" t="s">
        <v>125</v>
      </c>
      <c r="G506" s="7" t="s">
        <v>639</v>
      </c>
      <c r="H506" s="35">
        <v>100</v>
      </c>
      <c r="I506" s="48"/>
      <c r="J506" s="99">
        <f t="shared" si="62"/>
        <v>0</v>
      </c>
    </row>
    <row r="507" spans="2:10" ht="30" customHeight="1" x14ac:dyDescent="0.25">
      <c r="B507" s="22"/>
      <c r="C507" s="13"/>
      <c r="D507" s="13"/>
      <c r="E507" s="14"/>
      <c r="F507" s="13"/>
      <c r="G507" s="75" t="s">
        <v>640</v>
      </c>
      <c r="J507" s="50"/>
    </row>
    <row r="508" spans="2:10" ht="51" x14ac:dyDescent="0.25">
      <c r="B508" s="23">
        <v>7</v>
      </c>
      <c r="C508" s="4" t="s">
        <v>57</v>
      </c>
      <c r="D508" s="4">
        <v>9</v>
      </c>
      <c r="E508" s="1" t="s">
        <v>625</v>
      </c>
      <c r="F508" s="4" t="s">
        <v>125</v>
      </c>
      <c r="G508" s="7" t="s">
        <v>626</v>
      </c>
      <c r="H508" s="35">
        <v>25</v>
      </c>
      <c r="I508" s="48"/>
      <c r="J508" s="99">
        <f t="shared" ref="J508:J515" si="63">H508*I508</f>
        <v>0</v>
      </c>
    </row>
    <row r="509" spans="2:10" ht="30" customHeight="1" x14ac:dyDescent="0.25">
      <c r="B509" s="22">
        <v>7</v>
      </c>
      <c r="C509" s="13" t="s">
        <v>57</v>
      </c>
      <c r="D509" s="13">
        <v>10</v>
      </c>
      <c r="E509" s="14" t="s">
        <v>629</v>
      </c>
      <c r="F509" s="13" t="s">
        <v>125</v>
      </c>
      <c r="G509" s="15" t="s">
        <v>630</v>
      </c>
      <c r="H509" s="35">
        <v>25</v>
      </c>
      <c r="I509" s="48"/>
      <c r="J509" s="99">
        <f t="shared" si="63"/>
        <v>0</v>
      </c>
    </row>
    <row r="510" spans="2:10" ht="30" customHeight="1" x14ac:dyDescent="0.25">
      <c r="B510" s="23">
        <v>7</v>
      </c>
      <c r="C510" s="4" t="s">
        <v>57</v>
      </c>
      <c r="D510" s="4">
        <v>11</v>
      </c>
      <c r="E510" s="1" t="s">
        <v>631</v>
      </c>
      <c r="F510" s="4" t="s">
        <v>119</v>
      </c>
      <c r="G510" s="7" t="s">
        <v>641</v>
      </c>
      <c r="H510" s="35">
        <v>45</v>
      </c>
      <c r="I510" s="48"/>
      <c r="J510" s="99">
        <f t="shared" si="63"/>
        <v>0</v>
      </c>
    </row>
    <row r="511" spans="2:10" ht="30" customHeight="1" x14ac:dyDescent="0.25">
      <c r="B511" s="22">
        <v>7</v>
      </c>
      <c r="C511" s="13" t="s">
        <v>57</v>
      </c>
      <c r="D511" s="13">
        <v>12</v>
      </c>
      <c r="E511" s="14" t="s">
        <v>638</v>
      </c>
      <c r="F511" s="13" t="s">
        <v>119</v>
      </c>
      <c r="G511" s="15" t="s">
        <v>642</v>
      </c>
      <c r="H511" s="35">
        <v>50</v>
      </c>
      <c r="I511" s="48"/>
      <c r="J511" s="99">
        <f t="shared" si="63"/>
        <v>0</v>
      </c>
    </row>
    <row r="512" spans="2:10" ht="30" customHeight="1" x14ac:dyDescent="0.25">
      <c r="B512" s="23">
        <v>7</v>
      </c>
      <c r="C512" s="4" t="s">
        <v>57</v>
      </c>
      <c r="D512" s="4">
        <v>13</v>
      </c>
      <c r="E512" s="1" t="s">
        <v>638</v>
      </c>
      <c r="F512" s="4" t="s">
        <v>125</v>
      </c>
      <c r="G512" s="7" t="s">
        <v>643</v>
      </c>
      <c r="H512" s="35">
        <v>25</v>
      </c>
      <c r="I512" s="48"/>
      <c r="J512" s="99">
        <f t="shared" si="63"/>
        <v>0</v>
      </c>
    </row>
    <row r="513" spans="2:10" ht="30" customHeight="1" x14ac:dyDescent="0.25">
      <c r="B513" s="22">
        <v>7</v>
      </c>
      <c r="C513" s="13" t="s">
        <v>57</v>
      </c>
      <c r="D513" s="13">
        <v>14</v>
      </c>
      <c r="E513" s="14" t="s">
        <v>638</v>
      </c>
      <c r="F513" s="13" t="s">
        <v>125</v>
      </c>
      <c r="G513" s="15" t="s">
        <v>644</v>
      </c>
      <c r="H513" s="35">
        <v>10</v>
      </c>
      <c r="I513" s="48"/>
      <c r="J513" s="99">
        <f t="shared" si="63"/>
        <v>0</v>
      </c>
    </row>
    <row r="514" spans="2:10" ht="30" customHeight="1" x14ac:dyDescent="0.25">
      <c r="B514" s="24">
        <v>7</v>
      </c>
      <c r="C514" s="12" t="s">
        <v>57</v>
      </c>
      <c r="D514" s="12">
        <v>15</v>
      </c>
      <c r="E514" s="11" t="s">
        <v>629</v>
      </c>
      <c r="F514" s="12" t="s">
        <v>125</v>
      </c>
      <c r="G514" s="10" t="s">
        <v>645</v>
      </c>
      <c r="H514" s="35">
        <v>10</v>
      </c>
      <c r="I514" s="48"/>
      <c r="J514" s="99">
        <f t="shared" si="63"/>
        <v>0</v>
      </c>
    </row>
    <row r="515" spans="2:10" ht="30" customHeight="1" x14ac:dyDescent="0.25">
      <c r="B515" s="25">
        <v>7</v>
      </c>
      <c r="C515" s="26" t="s">
        <v>57</v>
      </c>
      <c r="D515" s="26">
        <v>16</v>
      </c>
      <c r="E515" s="27"/>
      <c r="F515" s="26" t="s">
        <v>122</v>
      </c>
      <c r="G515" s="28" t="s">
        <v>646</v>
      </c>
      <c r="H515" s="102">
        <v>10</v>
      </c>
      <c r="I515" s="120"/>
      <c r="J515" s="104">
        <f t="shared" si="63"/>
        <v>0</v>
      </c>
    </row>
  </sheetData>
  <sheetProtection algorithmName="SHA-512" hashValue="yjTLU3zCeWIiam4E3F5mYx0WN9Cu39LN80OhGBTTOqkv+XbQb9QQztoubgyNO4K+Kqus559vYPJKRp8t9HamUQ==" saltValue="Biib1ABmVK1LCgHfCZGdfQ==" spinCount="100000" sheet="1" objects="1" scenarios="1" selectLockedCells="1"/>
  <mergeCells count="2">
    <mergeCell ref="D2:J2"/>
    <mergeCell ref="B2:C2"/>
  </mergeCells>
  <conditionalFormatting sqref="H50:H59 H61:H70 H72:H82 H84:H88 H90:H94 H96:H105 H107:H108 H110:H111 H113:H116 H118:H119 H121:H131 H133:H139 H141:H154 H156 H158:H165 H168:H178 H180:H185 H187:H188 H190:H194 H196 H198 H202:H203 H205:H206 H208:H209 H211:H214 H216:H218 H222:H223 H225:H226 H228:H229 H231:H232 H234 H236 H238 H240 H242:H248 H252:H253 H255:H256 H258:H259 H261:H263 H265:H268 H270:H274 H276:H287 H289:H291 H293:H298 H300:H308 H310:H314 H316:H324 H326 H328:H331 H334:H342 H345:H361 H363:H367 H370:H376 H378:H379 H381:H387 H389:H393 H395:H397 H399:H400 H402:H406 H408:H415 H418:H419 H421:H422 H424:H428 H430:H433 H435 H438:H446 H449:H453 H455:H464 H467 H469 H471:H472 H474:H478 H480:H486 H488:H496 H499:H506 H508:H515">
    <cfRule type="expression" dxfId="9" priority="12">
      <formula>$I50=""</formula>
    </cfRule>
  </conditionalFormatting>
  <conditionalFormatting sqref="I8:I10 I12 I14 I16:I17 I19:I21 I23:I28 I30:I36">
    <cfRule type="expression" dxfId="8" priority="10">
      <formula>$H8&lt;&gt;0</formula>
    </cfRule>
  </conditionalFormatting>
  <conditionalFormatting sqref="J7 J47">
    <cfRule type="expression" dxfId="7" priority="8">
      <formula>SUM(Section1)&lt;&gt;0</formula>
    </cfRule>
  </conditionalFormatting>
  <conditionalFormatting sqref="J11 J199">
    <cfRule type="expression" dxfId="6" priority="7">
      <formula>SUM(Section2)&lt;&gt;0</formula>
    </cfRule>
  </conditionalFormatting>
  <conditionalFormatting sqref="J13 J219">
    <cfRule type="expression" dxfId="5" priority="2">
      <formula>SUM(Section3)&lt;&gt;0</formula>
    </cfRule>
  </conditionalFormatting>
  <conditionalFormatting sqref="J15 J249">
    <cfRule type="expression" dxfId="4" priority="1">
      <formula>SUM(Section4)&lt;&gt;0</formula>
    </cfRule>
  </conditionalFormatting>
  <conditionalFormatting sqref="J18 J332">
    <cfRule type="expression" dxfId="3" priority="5">
      <formula>SUM(Section5)&lt;&gt;0</formula>
    </cfRule>
  </conditionalFormatting>
  <conditionalFormatting sqref="J22 J368">
    <cfRule type="expression" dxfId="2" priority="4">
      <formula>SUM(Section6)&lt;&gt;0</formula>
    </cfRule>
  </conditionalFormatting>
  <conditionalFormatting sqref="J29 J436">
    <cfRule type="expression" dxfId="1" priority="3">
      <formula>SUM(Section7)&lt;&gt;0</formula>
    </cfRule>
  </conditionalFormatting>
  <conditionalFormatting sqref="J48 J157 J166 J200 J220 J250 J315 J333 J362 J369 J380 J388 J401 J407 J416 J437 J447 J454 J465 J479 J487 J497">
    <cfRule type="expression" dxfId="0" priority="11">
      <formula>H48&lt;&gt;0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66" fitToHeight="0" orientation="portrait" r:id="rId1"/>
  <headerFooter>
    <oddHeader>&amp;C&amp;"-,Bold"&amp;12BoQ: &amp;P of &amp;N</oddHeader>
  </headerFooter>
  <rowBreaks count="17" manualBreakCount="17">
    <brk id="43" max="10" man="1"/>
    <brk id="82" max="10" man="1"/>
    <brk id="116" max="10" man="1"/>
    <brk id="139" max="10" man="1"/>
    <brk id="165" max="10" man="1"/>
    <brk id="198" max="10" man="1"/>
    <brk id="218" max="10" man="1"/>
    <brk id="248" max="10" man="1"/>
    <brk id="274" max="10" man="1"/>
    <brk id="308" max="10" man="1"/>
    <brk id="331" max="10" man="1"/>
    <brk id="361" max="10" man="1"/>
    <brk id="367" max="10" man="1"/>
    <brk id="400" max="10" man="1"/>
    <brk id="435" max="10" man="1"/>
    <brk id="464" max="10" man="1"/>
    <brk id="496" max="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338C82413FAD4A8EA9AE92A7AADF8E" ma:contentTypeVersion="19" ma:contentTypeDescription="Create a new document." ma:contentTypeScope="" ma:versionID="cae61cd0fe0c1c4cde60bfdadc512fa9">
  <xsd:schema xmlns:xsd="http://www.w3.org/2001/XMLSchema" xmlns:xs="http://www.w3.org/2001/XMLSchema" xmlns:p="http://schemas.microsoft.com/office/2006/metadata/properties" xmlns:ns2="9a2c778b-1515-4079-9549-467c89e55c64" xmlns:ns3="c1cd2539-165d-4a9a-aa39-b9a1a3f5f6da" targetNamespace="http://schemas.microsoft.com/office/2006/metadata/properties" ma:root="true" ma:fieldsID="e929542a31342935f61dd24a35823b8c" ns2:_="" ns3:_="">
    <xsd:import namespace="9a2c778b-1515-4079-9549-467c89e55c64"/>
    <xsd:import namespace="c1cd2539-165d-4a9a-aa39-b9a1a3f5f6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Order0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2c778b-1515-4079-9549-467c89e55c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Order0" ma:index="13" nillable="true" ma:displayName="Order" ma:decimals="0" ma:format="Dropdown" ma:indexed="true" ma:internalName="Order0" ma:percentage="FALSE">
      <xsd:simpleType>
        <xsd:restriction base="dms:Number">
          <xsd:maxInclusive value="99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951b06d-370a-41d1-ab9a-807add76f2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cd2539-165d-4a9a-aa39-b9a1a3f5f6d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fbdfccc-894f-4635-bb15-910f0baa176d}" ma:internalName="TaxCatchAll" ma:showField="CatchAllData" ma:web="c1cd2539-165d-4a9a-aa39-b9a1a3f5f6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r0 xmlns="9a2c778b-1515-4079-9549-467c89e55c64" xsi:nil="true"/>
    <_Flow_SignoffStatus xmlns="9a2c778b-1515-4079-9549-467c89e55c64" xsi:nil="true"/>
    <TaxCatchAll xmlns="c1cd2539-165d-4a9a-aa39-b9a1a3f5f6da" xsi:nil="true"/>
    <lcf76f155ced4ddcb4097134ff3c332f xmlns="9a2c778b-1515-4079-9549-467c89e55c6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D59EFBD-FD06-472F-9430-97BE3E21CC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2c778b-1515-4079-9549-467c89e55c64"/>
    <ds:schemaRef ds:uri="c1cd2539-165d-4a9a-aa39-b9a1a3f5f6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EA4D5D-4D37-4FBB-B5C2-4F83905FFD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1434ED-08F0-496E-A04D-8EF1707E4C7E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c1cd2539-165d-4a9a-aa39-b9a1a3f5f6da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  <ds:schemaRef ds:uri="9a2c778b-1515-4079-9549-467c89e55c64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81a424ae-2d4e-4ee5-8de3-71aa99ed128c}" enabled="0" method="" siteId="{81a424ae-2d4e-4ee5-8de3-71aa99ed1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33</vt:i4>
      </vt:variant>
    </vt:vector>
  </HeadingPairs>
  <TitlesOfParts>
    <vt:vector size="35" baseType="lpstr">
      <vt:lpstr>Instructions </vt:lpstr>
      <vt:lpstr>1R-36977</vt:lpstr>
      <vt:lpstr>AllRates</vt:lpstr>
      <vt:lpstr>'1R-36977'!Print_Area</vt:lpstr>
      <vt:lpstr>'1R-36977'!Print_Titles</vt:lpstr>
      <vt:lpstr>Rates1_0102</vt:lpstr>
      <vt:lpstr>Rates1_0104</vt:lpstr>
      <vt:lpstr>Rates1_0105</vt:lpstr>
      <vt:lpstr>Rates2_0106</vt:lpstr>
      <vt:lpstr>Rates3_0201</vt:lpstr>
      <vt:lpstr>Rates4_0302</vt:lpstr>
      <vt:lpstr>Rates4_0303</vt:lpstr>
      <vt:lpstr>Rates5_0402</vt:lpstr>
      <vt:lpstr>Rates5_0403</vt:lpstr>
      <vt:lpstr>Rates5_0404</vt:lpstr>
      <vt:lpstr>Rates6_0501</vt:lpstr>
      <vt:lpstr>Rates6_0502</vt:lpstr>
      <vt:lpstr>Rates6_0503</vt:lpstr>
      <vt:lpstr>Rates6_0504</vt:lpstr>
      <vt:lpstr>Rates6_0601</vt:lpstr>
      <vt:lpstr>Rates6_0901</vt:lpstr>
      <vt:lpstr>Rates7_1104</vt:lpstr>
      <vt:lpstr>Rates7_1105</vt:lpstr>
      <vt:lpstr>Rates7_1106</vt:lpstr>
      <vt:lpstr>Rates7_1107</vt:lpstr>
      <vt:lpstr>Rates7_1108</vt:lpstr>
      <vt:lpstr>Rates7_1109</vt:lpstr>
      <vt:lpstr>Rates7_1206</vt:lpstr>
      <vt:lpstr>Section1</vt:lpstr>
      <vt:lpstr>Section2</vt:lpstr>
      <vt:lpstr>Section3</vt:lpstr>
      <vt:lpstr>Section4</vt:lpstr>
      <vt:lpstr>Section5</vt:lpstr>
      <vt:lpstr>Section6</vt:lpstr>
      <vt:lpstr>Section7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Dave Baytopp</dc:creator>
  <cp:keywords/>
  <dc:description/>
  <cp:lastModifiedBy>Ntando Ndlela 2</cp:lastModifiedBy>
  <cp:revision/>
  <cp:lastPrinted>2025-10-10T05:59:44Z</cp:lastPrinted>
  <dcterms:created xsi:type="dcterms:W3CDTF">2025-10-08T06:19:31Z</dcterms:created>
  <dcterms:modified xsi:type="dcterms:W3CDTF">2026-09-18T09:49:58Z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0x010100BF338C82413FAD4A8EA9AE92A7AADF8E</vt:lpwstr>
  </property>
  <property fmtid="{D5CDD505-2E9C-101B-9397-08002B2CF9AE}" pid="3" name="MediaServiceImageTags">
    <vt:lpwstr/>
  </property>
</Properties>
</file>